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9735" tabRatio="562" activeTab="5"/>
  </bookViews>
  <sheets>
    <sheet name="CPMR" sheetId="4" r:id="rId1"/>
    <sheet name="computation" sheetId="5" r:id="rId2"/>
    <sheet name="criteria" sheetId="7" r:id="rId3"/>
    <sheet name="Questionnaire" sheetId="10" r:id="rId4"/>
    <sheet name="APCPI" sheetId="6" r:id="rId5"/>
    <sheet name="Action Plan" sheetId="8" r:id="rId6"/>
  </sheets>
  <definedNames>
    <definedName name="_xlnm.Print_Area" localSheetId="4">APCPI!$A$1:$G$106</definedName>
    <definedName name="_xlnm.Print_Area" localSheetId="2">criteria!$A$1:$I$81</definedName>
    <definedName name="_xlnm.Print_Area" localSheetId="3">Questionnaire!$A$1:$N$218</definedName>
    <definedName name="_xlnm.Print_Titles" localSheetId="4">APCPI!$3:$12</definedName>
    <definedName name="_xlnm.Print_Titles" localSheetId="0">CPMR!$1:$7</definedName>
    <definedName name="Z_1FBE1439_712E_4F1F_8734_C0F60C32FC39_.wvu.Cols" localSheetId="4" hidden="1">APCPI!$F:$F</definedName>
    <definedName name="Z_1FBE1439_712E_4F1F_8734_C0F60C32FC39_.wvu.PrintArea" localSheetId="4" hidden="1">APCPI!$A$3:$G$107</definedName>
    <definedName name="Z_1FBE1439_712E_4F1F_8734_C0F60C32FC39_.wvu.PrintTitles" localSheetId="4" hidden="1">APCPI!$11:$12</definedName>
    <definedName name="Z_511DDB7A_0108_47AF_BDC0_50C030786F44_.wvu.Cols" localSheetId="0" hidden="1">CPMR!#REF!</definedName>
    <definedName name="Z_5208ADA2_3049_4C00_9E1D_1ECE93EDFFD9_.wvu.Cols" localSheetId="4" hidden="1">APCPI!$F:$F</definedName>
    <definedName name="Z_5208ADA2_3049_4C00_9E1D_1ECE93EDFFD9_.wvu.PrintArea" localSheetId="4" hidden="1">APCPI!$A$3:$G$107</definedName>
    <definedName name="Z_5208ADA2_3049_4C00_9E1D_1ECE93EDFFD9_.wvu.PrintTitles" localSheetId="4" hidden="1">APCPI!$11:$12</definedName>
    <definedName name="Z_7414CDCE_B93D_4AED_9A6E_7DF972EB0E7C_.wvu.Cols" localSheetId="4" hidden="1">APCPI!$F:$F</definedName>
    <definedName name="Z_7414CDCE_B93D_4AED_9A6E_7DF972EB0E7C_.wvu.PrintArea" localSheetId="4" hidden="1">APCPI!$A$3:$G$107</definedName>
    <definedName name="Z_7414CDCE_B93D_4AED_9A6E_7DF972EB0E7C_.wvu.PrintTitles" localSheetId="4" hidden="1">APCPI!$11:$12</definedName>
    <definedName name="Z_8E31F905_7A8F_4207_9403_1AFFE45BC3EA_.wvu.Cols" localSheetId="0" hidden="1">CPMR!#REF!</definedName>
    <definedName name="Z_9E59C752_5E12_483C_BD5C_E30E342F93EE_.wvu.Cols" localSheetId="0" hidden="1">CPMR!#REF!</definedName>
    <definedName name="Z_A9E7B955_7A46_4D7E_8485_CA89A67AA3A2_.wvu.Cols" localSheetId="0" hidden="1">CPMR!#REF!</definedName>
    <definedName name="Z_B833247E_1C5D_414F_A631_7C276B107EC8_.wvu.Cols" localSheetId="4" hidden="1">APCPI!$F:$F</definedName>
    <definedName name="Z_B833247E_1C5D_414F_A631_7C276B107EC8_.wvu.PrintArea" localSheetId="4" hidden="1">APCPI!$A$3:$G$107</definedName>
    <definedName name="Z_B833247E_1C5D_414F_A631_7C276B107EC8_.wvu.PrintTitles" localSheetId="4" hidden="1">APCPI!$11:$12</definedName>
    <definedName name="Z_C12A0D5A_0B26_EA4E_8404_1DDC84A69C4E_.wvu.Cols" localSheetId="0" hidden="1">CPMR!#REF!</definedName>
    <definedName name="Z_F805627A_B178_40DF_B585_0CC4F12C0AD8_.wvu.Cols" localSheetId="0" hidden="1">CPMR!#REF!</definedName>
    <definedName name="Z_FF9B173B_48BB_4BFB_8A7A_6A560D290847_.wvu.Cols" localSheetId="4" hidden="1">APCPI!$F:$F</definedName>
    <definedName name="Z_FF9B173B_48BB_4BFB_8A7A_6A560D290847_.wvu.PrintArea" localSheetId="4" hidden="1">APCPI!$A$3:$G$107</definedName>
    <definedName name="Z_FF9B173B_48BB_4BFB_8A7A_6A560D290847_.wvu.PrintTitles" localSheetId="4" hidden="1">APCPI!$11:$12</definedName>
  </definedNames>
  <calcPr calcId="152511"/>
</workbook>
</file>

<file path=xl/calcChain.xml><?xml version="1.0" encoding="utf-8"?>
<calcChain xmlns="http://schemas.openxmlformats.org/spreadsheetml/2006/main">
  <c r="Q78" i="10" l="1"/>
  <c r="Q80" i="10"/>
  <c r="Q81" i="10" s="1"/>
  <c r="Q77" i="10" s="1"/>
  <c r="C63" i="6" s="1"/>
  <c r="Q140" i="10" l="1"/>
  <c r="Q136" i="10" l="1"/>
  <c r="Q135" i="10" s="1"/>
  <c r="C78" i="6" l="1"/>
  <c r="Q183" i="10" l="1"/>
  <c r="C83" i="6" s="1"/>
  <c r="Q87" i="10"/>
  <c r="Q85" i="10" s="1"/>
  <c r="C64" i="6" s="1"/>
  <c r="Q15" i="10"/>
  <c r="C24" i="6" s="1"/>
  <c r="Q10" i="10"/>
  <c r="C39" i="6" s="1"/>
  <c r="Q208" i="10"/>
  <c r="Q206" i="10"/>
  <c r="Q204" i="10"/>
  <c r="Q198" i="10"/>
  <c r="Q196" i="10"/>
  <c r="Q193" i="10"/>
  <c r="Q177" i="10"/>
  <c r="Q175" i="10"/>
  <c r="Q172" i="10"/>
  <c r="Q133" i="10"/>
  <c r="Q131" i="10"/>
  <c r="Q128" i="10"/>
  <c r="Q122" i="10"/>
  <c r="Q119" i="10"/>
  <c r="Q116" i="10"/>
  <c r="Q110" i="10"/>
  <c r="Q107" i="10"/>
  <c r="Q104" i="10"/>
  <c r="Q98" i="10"/>
  <c r="Q95" i="10"/>
  <c r="Q92" i="10"/>
  <c r="Q74" i="10"/>
  <c r="Q72" i="10"/>
  <c r="Q69" i="10"/>
  <c r="Q65" i="10"/>
  <c r="Q63" i="10"/>
  <c r="Q61" i="10"/>
  <c r="Q59" i="10"/>
  <c r="Q54" i="10"/>
  <c r="Q52" i="10"/>
  <c r="Q50" i="10"/>
  <c r="Q45" i="10"/>
  <c r="Q43" i="10"/>
  <c r="Q40" i="10"/>
  <c r="Q36" i="10"/>
  <c r="Q34" i="10"/>
  <c r="Q32" i="10"/>
  <c r="Q30" i="10"/>
  <c r="Q24" i="10"/>
  <c r="Q22" i="10"/>
  <c r="Q19" i="10"/>
  <c r="D63" i="6" l="1"/>
  <c r="Q75" i="10"/>
  <c r="Q68" i="10" s="1"/>
  <c r="C62" i="6" s="1"/>
  <c r="D62" i="6" s="1"/>
  <c r="Q127" i="10"/>
  <c r="Q126" i="10" s="1"/>
  <c r="C72" i="6" s="1"/>
  <c r="D72" i="6" s="1"/>
  <c r="Q99" i="10"/>
  <c r="Q90" i="10" s="1"/>
  <c r="C67" i="6" s="1"/>
  <c r="D67" i="6" s="1"/>
  <c r="Q111" i="10"/>
  <c r="Q102" i="10" s="1"/>
  <c r="C68" i="6" s="1"/>
  <c r="D68" i="6" s="1"/>
  <c r="Q199" i="10"/>
  <c r="Q191" i="10" s="1"/>
  <c r="C86" i="6" s="1"/>
  <c r="D86" i="6" s="1"/>
  <c r="Q25" i="10"/>
  <c r="Q18" i="10" s="1"/>
  <c r="C30" i="6" s="1"/>
  <c r="D30" i="6" s="1"/>
  <c r="Q66" i="10"/>
  <c r="Q57" i="10" s="1"/>
  <c r="C47" i="6" s="1"/>
  <c r="D47" i="6" s="1"/>
  <c r="Q178" i="10"/>
  <c r="Q170" i="10" s="1"/>
  <c r="C82" i="6" s="1"/>
  <c r="D82" i="6" s="1"/>
  <c r="Q123" i="10"/>
  <c r="Q114" i="10" s="1"/>
  <c r="C71" i="6" s="1"/>
  <c r="D71" i="6" s="1"/>
  <c r="Q209" i="10"/>
  <c r="Q202" i="10" s="1"/>
  <c r="C88" i="6" s="1"/>
  <c r="D88" i="6" s="1"/>
  <c r="Q37" i="10"/>
  <c r="Q29" i="10" s="1"/>
  <c r="C35" i="6" s="1"/>
  <c r="D35" i="6" s="1"/>
  <c r="Q46" i="10"/>
  <c r="Q39" i="10" s="1"/>
  <c r="C36" i="6" s="1"/>
  <c r="D36" i="6" s="1"/>
  <c r="Q55" i="10"/>
  <c r="Q48" i="10" s="1"/>
  <c r="C46" i="6" s="1"/>
  <c r="D46" i="6" s="1"/>
  <c r="C73" i="6"/>
  <c r="D73" i="6" s="1"/>
  <c r="E17" i="4"/>
  <c r="E28" i="4"/>
  <c r="E32" i="4"/>
  <c r="G17" i="4"/>
  <c r="C17" i="4"/>
  <c r="H17" i="4"/>
  <c r="I17" i="4"/>
  <c r="K17" i="4"/>
  <c r="D17" i="4"/>
  <c r="B17" i="4"/>
  <c r="B28" i="4"/>
  <c r="B32" i="4"/>
  <c r="F17" i="4"/>
  <c r="C18" i="5"/>
  <c r="C19" i="5"/>
  <c r="C58" i="6" s="1"/>
  <c r="D58" i="6" s="1"/>
  <c r="C20" i="5"/>
  <c r="P17" i="4"/>
  <c r="D83" i="6"/>
  <c r="D64" i="6"/>
  <c r="D39" i="6"/>
  <c r="D24" i="6"/>
  <c r="A6" i="4"/>
  <c r="L6" i="4" s="1"/>
  <c r="R6" i="4"/>
  <c r="K41" i="4"/>
  <c r="C43" i="6" s="1"/>
  <c r="D43" i="6" s="1"/>
  <c r="A13" i="7"/>
  <c r="A14" i="7" s="1"/>
  <c r="A15" i="7" s="1"/>
  <c r="A16" i="7" s="1"/>
  <c r="A17" i="7" s="1"/>
  <c r="A21" i="7"/>
  <c r="A22" i="7" s="1"/>
  <c r="A23" i="7" s="1"/>
  <c r="A29" i="7"/>
  <c r="A35" i="7"/>
  <c r="A36" i="7" s="1"/>
  <c r="A40" i="7"/>
  <c r="A46" i="7"/>
  <c r="A47" i="7"/>
  <c r="A51" i="7"/>
  <c r="A52" i="7" s="1"/>
  <c r="A56" i="7"/>
  <c r="A57" i="7"/>
  <c r="A61" i="7"/>
  <c r="A65" i="7"/>
  <c r="A66" i="7" s="1"/>
  <c r="A72" i="7"/>
  <c r="A76" i="7"/>
  <c r="A20" i="6"/>
  <c r="A21" i="6" s="1"/>
  <c r="A22" i="6" s="1"/>
  <c r="A23" i="6" s="1"/>
  <c r="A24" i="6" s="1"/>
  <c r="A28" i="6"/>
  <c r="A29" i="6"/>
  <c r="A30" i="6" s="1"/>
  <c r="A42" i="6"/>
  <c r="A43" i="6"/>
  <c r="A47" i="6"/>
  <c r="A53" i="6"/>
  <c r="A54" i="6" s="1"/>
  <c r="A58" i="6"/>
  <c r="A59" i="6" s="1"/>
  <c r="A63" i="6"/>
  <c r="A64" i="6" s="1"/>
  <c r="A68" i="6"/>
  <c r="A72" i="6"/>
  <c r="A73" i="6" s="1"/>
  <c r="D78" i="6"/>
  <c r="A79" i="6"/>
  <c r="A83" i="6"/>
  <c r="J17" i="4"/>
  <c r="M17" i="4"/>
  <c r="N17" i="4"/>
  <c r="Q17" i="4"/>
  <c r="R17" i="4"/>
  <c r="S17" i="4"/>
  <c r="C28" i="4"/>
  <c r="C32" i="4"/>
  <c r="D28" i="4"/>
  <c r="D32" i="4"/>
  <c r="J28" i="4"/>
  <c r="K28" i="4"/>
  <c r="D34" i="4" l="1"/>
  <c r="C3" i="5" s="1"/>
  <c r="C16" i="6" s="1"/>
  <c r="D16" i="6" s="1"/>
  <c r="C21" i="5"/>
  <c r="C79" i="6" s="1"/>
  <c r="D79" i="6" s="1"/>
  <c r="D89" i="6" s="1"/>
  <c r="D104" i="6" s="1"/>
  <c r="C12" i="5"/>
  <c r="C41" i="6" s="1"/>
  <c r="D41" i="6" s="1"/>
  <c r="C11" i="5"/>
  <c r="C29" i="6" s="1"/>
  <c r="D29" i="6" s="1"/>
  <c r="C13" i="5"/>
  <c r="C17" i="5"/>
  <c r="C14" i="5"/>
  <c r="E34" i="4"/>
  <c r="C34" i="4"/>
  <c r="B34" i="4"/>
  <c r="C59" i="6"/>
  <c r="D59" i="6" s="1"/>
  <c r="C9" i="5"/>
  <c r="C10" i="5"/>
  <c r="C57" i="6"/>
  <c r="D57" i="6" s="1"/>
  <c r="C16" i="5"/>
  <c r="C15" i="5" l="1"/>
  <c r="C52" i="6" s="1"/>
  <c r="D52" i="6" s="1"/>
  <c r="C42" i="6"/>
  <c r="D42" i="6" s="1"/>
  <c r="D49" i="6" s="1"/>
  <c r="D102" i="6" s="1"/>
  <c r="C53" i="6"/>
  <c r="D53" i="6" s="1"/>
  <c r="C27" i="6"/>
  <c r="D27" i="6" s="1"/>
  <c r="C28" i="6"/>
  <c r="D28" i="6" s="1"/>
  <c r="C54" i="6"/>
  <c r="D54" i="6" s="1"/>
  <c r="C5" i="5"/>
  <c r="C20" i="6" s="1"/>
  <c r="D20" i="6" s="1"/>
  <c r="C8" i="5"/>
  <c r="C23" i="6" s="1"/>
  <c r="D23" i="6" s="1"/>
  <c r="C4" i="5"/>
  <c r="C19" i="6" s="1"/>
  <c r="D19" i="6" s="1"/>
  <c r="C6" i="5"/>
  <c r="C21" i="6" s="1"/>
  <c r="D21" i="6" s="1"/>
  <c r="C2" i="5"/>
  <c r="C15" i="6" s="1"/>
  <c r="D15" i="6" s="1"/>
  <c r="C7" i="5"/>
  <c r="C22" i="6" s="1"/>
  <c r="D22" i="6" s="1"/>
  <c r="D75" i="6" l="1"/>
  <c r="D103" i="6" s="1"/>
  <c r="D32" i="6"/>
  <c r="D101" i="6" s="1"/>
  <c r="D90" i="6" l="1"/>
  <c r="D105" i="6" s="1"/>
</calcChain>
</file>

<file path=xl/sharedStrings.xml><?xml version="1.0" encoding="utf-8"?>
<sst xmlns="http://schemas.openxmlformats.org/spreadsheetml/2006/main" count="881" uniqueCount="527">
  <si>
    <t>Designation</t>
  </si>
  <si>
    <t>_________________________________</t>
  </si>
  <si>
    <t>** All procurement using Foreign Funds excluding National Competitive Bidding (NCB) contracts; conversion to peso will be at BSP rates at the time the bids/quotations were submitted</t>
  </si>
  <si>
    <t xml:space="preserve">* Should include foreign-funded publicly-bid projects per procurement type </t>
  </si>
  <si>
    <t>TOTAL</t>
  </si>
  <si>
    <t>4. Others, specify:</t>
  </si>
  <si>
    <t xml:space="preserve">              Sub-Total </t>
  </si>
  <si>
    <t xml:space="preserve">  3.2. Alternative Modes</t>
  </si>
  <si>
    <t xml:space="preserve">  3.1. Publicly-Bid </t>
  </si>
  <si>
    <t>3. Foreign Funded Procurement**</t>
  </si>
  <si>
    <t xml:space="preserve">  2.5.4 Negotiation (Others)</t>
  </si>
  <si>
    <t xml:space="preserve">  2.5.3 Negotiation (SVP 53.9 above 50K)</t>
  </si>
  <si>
    <t xml:space="preserve">  2.5.2 Negotiation (TFB 53.1)</t>
  </si>
  <si>
    <t xml:space="preserve">  2.5.1 Negotiation (Common-Use Supplies)</t>
  </si>
  <si>
    <t xml:space="preserve">  2.4. Limited Source Bidding</t>
  </si>
  <si>
    <t xml:space="preserve">  2.3. Repeat Order</t>
  </si>
  <si>
    <t xml:space="preserve">  2.2. Direct Contracting </t>
  </si>
  <si>
    <t xml:space="preserve">  2.1.2 Shopping (Others)</t>
  </si>
  <si>
    <t xml:space="preserve">  2.1.1 Shopping (52.1 b above 50K)</t>
  </si>
  <si>
    <t xml:space="preserve">2. Alternative Modes </t>
  </si>
  <si>
    <t>N/A</t>
  </si>
  <si>
    <t xml:space="preserve"> 1.3.  Consulting Services</t>
  </si>
  <si>
    <t xml:space="preserve"> 1.2.  Works</t>
  </si>
  <si>
    <t xml:space="preserve"> 1.1.  Goods</t>
  </si>
  <si>
    <t>1. Public Bidding*</t>
  </si>
  <si>
    <t>Column 18</t>
  </si>
  <si>
    <t>Column 17</t>
  </si>
  <si>
    <t>Column 16</t>
  </si>
  <si>
    <t>Column 15</t>
  </si>
  <si>
    <t>Column 14</t>
  </si>
  <si>
    <t>Column 13</t>
  </si>
  <si>
    <t>Column 12</t>
  </si>
  <si>
    <t>Column 11</t>
  </si>
  <si>
    <t>Column 10</t>
  </si>
  <si>
    <t>Column 9</t>
  </si>
  <si>
    <t>Column 8</t>
  </si>
  <si>
    <t>Column 7</t>
  </si>
  <si>
    <t>Column 6</t>
  </si>
  <si>
    <t>Column 5</t>
  </si>
  <si>
    <t>Column 4</t>
  </si>
  <si>
    <t>Column 3</t>
  </si>
  <si>
    <t>Column 2</t>
  </si>
  <si>
    <t>Column 1</t>
  </si>
  <si>
    <t>No. of Contracts Awarded within prescribed timeframes</t>
  </si>
  <si>
    <t xml:space="preserve">Ave. No.of Days to Resolve Requests for Reconsiderations / Protests </t>
  </si>
  <si>
    <t>No. of Contracts  with COA Observers Attending</t>
  </si>
  <si>
    <t>No. of Contracts  with Observers  Attending</t>
  </si>
  <si>
    <t>Ave. No. of Days for Approval of Resolution/Issuance of Notice of Award</t>
  </si>
  <si>
    <t>Total No. of contracts with  amendments to order or variation orders</t>
  </si>
  <si>
    <t>Total No. Of Contracts that incurred negative slippage</t>
  </si>
  <si>
    <t xml:space="preserve"> </t>
  </si>
  <si>
    <t>No. of Contract Award Posted at PhilGEPS</t>
  </si>
  <si>
    <t>No. of Bid Opportunities Posted at PhilGEPS</t>
  </si>
  <si>
    <t xml:space="preserve">Total No. of  Bidders who passed Eligibility Stage </t>
  </si>
  <si>
    <t>Total No. of Bidders who Submitted Bids</t>
  </si>
  <si>
    <t>Total No. of Entities who Acquired Bid Docs</t>
  </si>
  <si>
    <t>No. of Failed Biddings</t>
  </si>
  <si>
    <t>Total Amount of Contracts Awarded</t>
  </si>
  <si>
    <t xml:space="preserve">No. of Contracts Awarded </t>
  </si>
  <si>
    <t>Total Number of  Procurement Activities</t>
  </si>
  <si>
    <t>Total Amount of Approved APP</t>
  </si>
  <si>
    <t>CONSOLIDATED PROCUREMENT MONITORING REPORT</t>
  </si>
  <si>
    <t>GOVERNMENT PROCUREMENT POLICY BOARD</t>
  </si>
  <si>
    <t>ANNEX  B</t>
  </si>
  <si>
    <t>Sub-indicator 13b</t>
  </si>
  <si>
    <t>Sub-indicator 9c</t>
  </si>
  <si>
    <t>Sub-indicator 9b</t>
  </si>
  <si>
    <t>Sub-indicator 9a</t>
  </si>
  <si>
    <t>Sub-indicator 8c</t>
  </si>
  <si>
    <t>Sub-indicator 8b</t>
  </si>
  <si>
    <t>Sub-indicator 8a</t>
  </si>
  <si>
    <t>Sub-indicator 6c</t>
  </si>
  <si>
    <t>Sub-indicator 6b</t>
  </si>
  <si>
    <t>Sub-indicator 6a</t>
  </si>
  <si>
    <t>Sub-indicator 3c</t>
  </si>
  <si>
    <t>Sub-indicator 3b</t>
  </si>
  <si>
    <t>Sub-indicator 3a</t>
  </si>
  <si>
    <t>Sub-indicator 2e</t>
  </si>
  <si>
    <t>Sub-indicator 2d</t>
  </si>
  <si>
    <t>Sub-indicator 2c</t>
  </si>
  <si>
    <t>Sub-indicator 2b</t>
  </si>
  <si>
    <t>Sub-indicator 2a</t>
  </si>
  <si>
    <t>Sub-indicator 1b</t>
  </si>
  <si>
    <t>Sub-indicator 1a</t>
  </si>
  <si>
    <t>Agency Score</t>
  </si>
  <si>
    <t>Total (Pillar I+Pillar II+Pillar III+ PillarIV)/4</t>
  </si>
  <si>
    <t>Pillar IV. Integrity and Transparency of Agency Procurement Systems</t>
  </si>
  <si>
    <t>Pillar III: Procurement Operations and Market Practices</t>
  </si>
  <si>
    <t>Pillar II: Agency Insitutional Framework and Management Capacity</t>
  </si>
  <si>
    <t>Pillar I: Compliance with Legislative and Regulatory Framework</t>
  </si>
  <si>
    <t xml:space="preserve">Agency Rating  </t>
  </si>
  <si>
    <t>Ideal Rating</t>
  </si>
  <si>
    <t>APCPI Pillars</t>
  </si>
  <si>
    <t>Summary of APCPI Scores by Pillar</t>
  </si>
  <si>
    <t>* For sub-indicators that are not applicable to your specific agency, please write the word Not Applicable in the second column and do not put a rating</t>
  </si>
  <si>
    <t xml:space="preserve">* APCPI Rating is based on the APCPI Rating System found in Annex C of the User's Guide. Please use this rating system for the self-assessment. After completing the assessment, identify those Indicators with ratings of between 0 to 2 and formulate a procurement capacity development plan called the APCPI Action Plan based on the attached format and submit to GPPB for monitoring.  </t>
  </si>
  <si>
    <t xml:space="preserve">GRAND TOTAL (Avarege I + Average II + Average III + Average IV / 4)     </t>
  </si>
  <si>
    <t xml:space="preserve">Average IV     </t>
  </si>
  <si>
    <t xml:space="preserve">Verify documentation of anti-corruption program </t>
  </si>
  <si>
    <t xml:space="preserve">Fully Compliant </t>
  </si>
  <si>
    <t>(a) Agency has a specific anti-corruption program/s related to procurement</t>
  </si>
  <si>
    <r>
      <t xml:space="preserve">Indicator </t>
    </r>
    <r>
      <rPr>
        <b/>
        <sz val="10"/>
        <rFont val="Calibri"/>
        <family val="2"/>
      </rPr>
      <t xml:space="preserve">16. Anti-Corruption Programs Related to Procurement </t>
    </r>
  </si>
  <si>
    <t>Verify copies of BAC resolutions on Motion for Reconsiderations, Protests and Complaints; Office Orders adopting mesures to address procurement-related complaints</t>
  </si>
  <si>
    <t>(a) The Procuring Entity has an efficient procurement complaints system and has the capacity to comply with procedural requirements</t>
  </si>
  <si>
    <r>
      <rPr>
        <b/>
        <sz val="10"/>
        <rFont val="Calibri"/>
        <family val="2"/>
      </rPr>
      <t>Indicator 15. Capacity to Handle Procurement Related Complaints</t>
    </r>
  </si>
  <si>
    <t>Verify COA Annual Audit Report on Action on Prior Year's Audit Recommendations</t>
  </si>
  <si>
    <t>Above 90-100%  compliance</t>
  </si>
  <si>
    <r>
      <t>(b</t>
    </r>
    <r>
      <rPr>
        <sz val="10"/>
        <rFont val="Calibri"/>
        <family val="2"/>
      </rPr>
      <t>) Agency Action on Prior Year's Audit Recommendations (APYAR) on procurement related transactions</t>
    </r>
  </si>
  <si>
    <t>Verify copy of Order or show actual organizational chart showing IAU, auidt reports, action plans and IAU recommendations</t>
  </si>
  <si>
    <t>(a) Creation and operation of internal audit unit as prescribed by DBM (Circular Letter No. 2008-5, April 14, 2008)</t>
  </si>
  <si>
    <r>
      <t xml:space="preserve">Indicator 14. Internal </t>
    </r>
    <r>
      <rPr>
        <b/>
        <sz val="10"/>
        <rFont val="Calibri"/>
        <family val="2"/>
      </rPr>
      <t>and External Audit of Procurement Activities</t>
    </r>
  </si>
  <si>
    <t>PMRs and Abstract of Bids</t>
  </si>
  <si>
    <t>(b) Attendance of Observers in public bidding activities</t>
  </si>
  <si>
    <r>
      <t xml:space="preserve">Verify copies of Invitation Letters to CSOs and professional associations and COA </t>
    </r>
    <r>
      <rPr>
        <sz val="10"/>
        <rFont val="Calibri"/>
        <family val="2"/>
      </rPr>
      <t>(List and average number of CSOs and PAs invited shall be noted.)</t>
    </r>
  </si>
  <si>
    <t xml:space="preserve">Compliant </t>
  </si>
  <si>
    <t>(a) Observers are invited to all stages of every public bidding activity</t>
  </si>
  <si>
    <t xml:space="preserve">Indicator 13. Observer Participation in Public Bidding </t>
  </si>
  <si>
    <t>PILLAR IV. INTEGRITY AND TRANSPARENCY OF AGENCY PROCUREMENT SYSTEM</t>
  </si>
  <si>
    <t xml:space="preserve">Average III     </t>
  </si>
  <si>
    <r>
      <t xml:space="preserve">Ask Finance or Accounting Head of Agency for </t>
    </r>
    <r>
      <rPr>
        <sz val="10"/>
        <rFont val="Calibri"/>
        <family val="2"/>
      </rPr>
      <t>average period for the release of payments for procurement contracts</t>
    </r>
  </si>
  <si>
    <t>On or before 30 days</t>
  </si>
  <si>
    <t>(c) Timely payment of procurement contracts</t>
  </si>
  <si>
    <t>Specific procurement contract  with amendment to order, variation order or with negative slippage</t>
  </si>
  <si>
    <t>(b) Agency complies with  the thresholds prescribed for amendment to order, variation orders, advance payment, and slippage in publicly bid contracts.</t>
  </si>
  <si>
    <t>Verify copies of written procedures for quality control, acceptance and inspection; CPES evaluation formsz</t>
  </si>
  <si>
    <t>(a) Agency has well defined procedures and standards for  quality control, acceptance and inspection, supervision of works  and evaluation of contractors’ performance</t>
  </si>
  <si>
    <t>Indicator 12. Contract Management Procedures</t>
  </si>
  <si>
    <t>Verify actual contract management records and time it took to retrieve records should be no more than two hours</t>
  </si>
  <si>
    <r>
      <t xml:space="preserve">(b)  Implementing Unit has and is implementing a system for keeping and maintaining contract </t>
    </r>
    <r>
      <rPr>
        <sz val="10"/>
        <rFont val="Calibri"/>
        <family val="2"/>
      </rPr>
      <t xml:space="preserve">management records </t>
    </r>
  </si>
  <si>
    <r>
      <t xml:space="preserve">Verify actual procurement records and time it took to retrieve records </t>
    </r>
    <r>
      <rPr>
        <sz val="10"/>
        <rFont val="Calibri"/>
        <family val="2"/>
      </rPr>
      <t>(should be no more than two hours)
Refer to Section 4.1 of User's Manual for list of procurement-related documents for record-keeping and maintenance.</t>
    </r>
  </si>
  <si>
    <t>(a) The BAC Secretariat has a system for keeping and maintaining procurement records</t>
  </si>
  <si>
    <t>Indicator 11. Management of Procurement and Contract Management Records</t>
  </si>
  <si>
    <t>Ask for copies of documentation of activities for bidders</t>
  </si>
  <si>
    <t xml:space="preserve">(c)  Agency has actvities to inform and update entities on public procurement </t>
  </si>
  <si>
    <t>Ask for copies of Office Orders, training modules, list of participants, schedules of actual training conducted</t>
  </si>
  <si>
    <t>Between 91.00-100%</t>
  </si>
  <si>
    <t>(b) Percentage of participation of procurement staff in annual procurement training</t>
  </si>
  <si>
    <t>Ask BAC Secretariat Head, verify Office Orders on training of Procurement Staff</t>
  </si>
  <si>
    <t>(a) There is a system within the procuring entity to evaluate the performance of procurement personnel</t>
  </si>
  <si>
    <t>Indicator 10. Capacity Building for Government Personnel and Private Sector Participants</t>
  </si>
  <si>
    <t>PMRs</t>
  </si>
  <si>
    <t>(c)  Percentage of contracts awarded within prescribed procurement time frames to procure consulting services  as indicated in Annex "C" of the IRR</t>
  </si>
  <si>
    <t>No actual copy of APP was provided only total procurements</t>
  </si>
  <si>
    <t>(b)  Percentage of contracts awarded within prescribed procurement time frames to procure infrastructure projects  as indicated in Annex "C" of the IRR</t>
  </si>
  <si>
    <t>(a)  Percentage of contracts awarded within prescribed procurement time frames to procure goods as indicated in Annex "C" of the IRR</t>
  </si>
  <si>
    <t xml:space="preserve">Indicator 9. Compliance with Procurement Timeframes </t>
  </si>
  <si>
    <t>APP  (including Supplemental Amendments, if any) and PMRs</t>
  </si>
  <si>
    <t>(c) Percentage of failed biddings and total number of procurement activities conducted</t>
  </si>
  <si>
    <t>APP(including Supplemental amendments, if any)and PMRs</t>
  </si>
  <si>
    <r>
      <t xml:space="preserve">(b) Percentage of total number of contracts awarded against total number of  procurement activities </t>
    </r>
    <r>
      <rPr>
        <sz val="10"/>
        <rFont val="Calibri"/>
        <family val="2"/>
      </rPr>
      <t>done through public bidding</t>
    </r>
  </si>
  <si>
    <t>APP (including Supplemental amendments, if any) and PMRs</t>
  </si>
  <si>
    <t>(a) Percentage of total amount of contracts awarded against total amount of approved APPs</t>
  </si>
  <si>
    <t>Indicator 8.  Efficiency of Procurement Processes</t>
  </si>
  <si>
    <t>PILLAR III. PROCUREMENT OPERATIONS AND MARKET PRACTICES</t>
  </si>
  <si>
    <t xml:space="preserve">Average II     </t>
  </si>
  <si>
    <t>Copy of PMR and received copy that it was submitted to GPPB</t>
  </si>
  <si>
    <t>(b) Preparation of Procurement Monitoring Reports using the prescribed format, prompt submission to GPPB, and posting in agency website</t>
  </si>
  <si>
    <t>Identify specific procurement-related portion  in the agency website and specific website links</t>
  </si>
  <si>
    <t>(a) Presence of website that provides up-to-date procurement information easily accessible at no cost</t>
  </si>
  <si>
    <t xml:space="preserve">Indicator 7. System for Disseminating and Monitoring Procurement Information </t>
  </si>
  <si>
    <t>Agency records and/or PhilGEPS records</t>
  </si>
  <si>
    <t>(c) Percentage of contract awards procured through alternative methods posted by the Phil-GEPs-registered Agency</t>
  </si>
  <si>
    <t>(b) Percentage of contract award information posted by the Phil-GEPs-registered Agency</t>
  </si>
  <si>
    <t>(a) Percentage of bid opportunities  posted by the Phil-GEPs-registered Agency</t>
  </si>
  <si>
    <t>Indicator 6. Use of Philippine Government Electronic Procurement System (PhilGEPS)</t>
  </si>
  <si>
    <t>Copy of APP and its supplements (if any)</t>
  </si>
  <si>
    <t xml:space="preserve">(a) APP is prepared for all types of procurement </t>
  </si>
  <si>
    <t>Indicator 5. Procurement Planning and Implementation</t>
  </si>
  <si>
    <t>Verify copy of Order creating BAC Secretariat; Organizational Chart; and Certification of Training</t>
  </si>
  <si>
    <t>(b)  Creation of a BAC Secretariat or Procurement Unit</t>
  </si>
  <si>
    <t>Verify copy of Order creating BAC; Organizational Chart; and Certification of Training</t>
  </si>
  <si>
    <t xml:space="preserve">(a) Creation of Bids and Awards Committee(s) </t>
  </si>
  <si>
    <t>Indicator 4. Presence of Procurement Organizations</t>
  </si>
  <si>
    <t>PILLAR II. AGENCY INSTITUTIONAL FRAMEWORK AND MANAGEMENT CAPACITY</t>
  </si>
  <si>
    <t xml:space="preserve">Average I     </t>
  </si>
  <si>
    <t xml:space="preserve">
(d) Sufficient period to prepare bids
</t>
  </si>
  <si>
    <t>Abstract of Bids or other agency records</t>
  </si>
  <si>
    <t>(c) Average number of bidders who passed eligibility stage</t>
  </si>
  <si>
    <t xml:space="preserve">(b) Average number of bidders who submitted bids </t>
  </si>
  <si>
    <t xml:space="preserve">(a) Average number of entities who acquired bidding documents </t>
  </si>
  <si>
    <t>Indicator 3. Competitiveness of the Bidding Process</t>
  </si>
  <si>
    <t>APP, APP-CSE, PMR</t>
  </si>
  <si>
    <t>(f ) Preparation of Annual Procurement Plan for Common-Use Supplies and Equipment (APP-CSE) and Procurement of Common-Use Supplies and Equipment from the Procurement Service</t>
  </si>
  <si>
    <t>(e) Percentage of Limited Source contracts in terms of amount of total procurement</t>
  </si>
  <si>
    <t>(d) Percentage of Repeat Order contracts in terms of amount of total procurement</t>
  </si>
  <si>
    <t>(c) Percentage of Direct Contracting in terms of amount of total procurement</t>
  </si>
  <si>
    <t>(b) Percentage of Negotiated Procurement in terms of amount of total procurement</t>
  </si>
  <si>
    <t>(a) Percentage of Shopping contracts in terms of amount of total procurement</t>
  </si>
  <si>
    <r>
      <t xml:space="preserve">Indicator 2. </t>
    </r>
    <r>
      <rPr>
        <b/>
        <sz val="10"/>
        <rFont val="Calibri"/>
        <family val="2"/>
      </rPr>
      <t xml:space="preserve">Limited Use of Alternative Methods of Procurement </t>
    </r>
  </si>
  <si>
    <r>
      <t xml:space="preserve">(b) Percentage of public bidding contracts in terms of volume </t>
    </r>
    <r>
      <rPr>
        <sz val="10"/>
        <rFont val="Calibri"/>
        <family val="2"/>
      </rPr>
      <t>of total procurement</t>
    </r>
  </si>
  <si>
    <t>(a) Percentage of public bidding contracts in terms of amount of total procurement</t>
  </si>
  <si>
    <t>Indicator 1. Competitive Bidding as Default Procurement Method</t>
  </si>
  <si>
    <t>PILLAR I. COMPLIANCE WITH LEGISLATIVE AND REGULATORY FRAMEWORK</t>
  </si>
  <si>
    <t>Supporting Information/Documentation (Not to be Included in the Evaluation Form Submitted to GPPB)</t>
  </si>
  <si>
    <t>Comments</t>
  </si>
  <si>
    <t xml:space="preserve">APCPI Rating* </t>
  </si>
  <si>
    <t>Assessment Conditions</t>
  </si>
  <si>
    <t>No.</t>
  </si>
  <si>
    <t>Agency Procurement Compliance and Performance Indicator (APCPI) Self-Assessment Form</t>
  </si>
  <si>
    <t>n/a</t>
  </si>
  <si>
    <t>Between 71-89.99%  compliance</t>
  </si>
  <si>
    <t>Between 61-70.99%  compliance</t>
  </si>
  <si>
    <t>Below 60% compliance</t>
  </si>
  <si>
    <t>Between 31-37 days</t>
  </si>
  <si>
    <t>Between 38-45 days</t>
  </si>
  <si>
    <t>After 45 days</t>
  </si>
  <si>
    <t>Between 76.00-90.99% Trained</t>
  </si>
  <si>
    <t>Between 60.00-75.99% Trained</t>
  </si>
  <si>
    <t>Less than 60.00% Trained</t>
  </si>
  <si>
    <t>Partially Compliant</t>
  </si>
  <si>
    <t xml:space="preserve">Not Compliant </t>
  </si>
  <si>
    <r>
      <t xml:space="preserve">Indicator </t>
    </r>
    <r>
      <rPr>
        <b/>
        <sz val="10"/>
        <rFont val="Calibri"/>
        <family val="2"/>
      </rPr>
      <t>15. Capacity to Handle Procurement Related Complaints</t>
    </r>
  </si>
  <si>
    <t>(a) Creation and operation of internal audit unit as prescribed by DBM (Circular Letter No. 2008-5, April14, 2008)</t>
  </si>
  <si>
    <t xml:space="preserve">Above 90- 100% </t>
  </si>
  <si>
    <t xml:space="preserve"> Between 80 - 89.99%</t>
  </si>
  <si>
    <t xml:space="preserve"> Between 70- 79.99%</t>
  </si>
  <si>
    <t>Below 70%</t>
  </si>
  <si>
    <t>PILLAR IV. INTEGRITY AND TRANSPARENCY OF AGENCY PROCUREMENT SYSTEMS</t>
  </si>
  <si>
    <r>
      <t xml:space="preserve">(b)  Implementing Units has and is implementing a system for keeping and maintaining  contract </t>
    </r>
    <r>
      <rPr>
        <sz val="10"/>
        <rFont val="Calibri"/>
        <family val="2"/>
      </rPr>
      <t>management records</t>
    </r>
  </si>
  <si>
    <t>Between 91.00-100% Trained</t>
  </si>
  <si>
    <t>Between 96.00 to 99.99%</t>
  </si>
  <si>
    <t>Between 90.00 to 95.99%</t>
  </si>
  <si>
    <t>Below 90.00%</t>
  </si>
  <si>
    <t>(c)  Percentage of contracts awarded within the prescribed period to procure  consulting services  as indicated in Annex "C" of the IRR</t>
  </si>
  <si>
    <t>(b)  Percentage of contracts awarded within the prescribed period to procure infrastructure projects  as indicated in Annex "C" of the IRR</t>
  </si>
  <si>
    <t>(a)  Percentage of contracts awarded within the prescribed period to procure  goods as indicated in Annex "C" of the IRR</t>
  </si>
  <si>
    <t>Indicator 9:  Compliance with Procurement Timeframes</t>
  </si>
  <si>
    <t>Below 5.00%</t>
  </si>
  <si>
    <t>Between 5.00-7.99%</t>
  </si>
  <si>
    <t>Between 8.00-10.00%</t>
  </si>
  <si>
    <t>Above 10.00%</t>
  </si>
  <si>
    <t>Above 95.00%</t>
  </si>
  <si>
    <t>Between 93.00-95.00%</t>
  </si>
  <si>
    <t>Between 90.00- 92.99%</t>
  </si>
  <si>
    <t>Above 80.00%</t>
  </si>
  <si>
    <t>Between 61.00% -80.00%</t>
  </si>
  <si>
    <t>Between 40.00- 60.99%</t>
  </si>
  <si>
    <t>Below 40.00% or above 100.00%</t>
  </si>
  <si>
    <t>(a) Percentage of total amount of procurement awarded against total amount of approved APPs</t>
  </si>
  <si>
    <t>Indicator 8. Efficiency of Procurement Processes</t>
  </si>
  <si>
    <t>Between 51.00-80.00%</t>
  </si>
  <si>
    <t>Between 20.00 - 50.99%</t>
  </si>
  <si>
    <t>Below 20.00%</t>
  </si>
  <si>
    <t>Between 20.00- 50.99%</t>
  </si>
  <si>
    <t>Between 81.00-90.99%</t>
  </si>
  <si>
    <t>Between 71.00-80.99%</t>
  </si>
  <si>
    <t>Indicator 6. Use of Philippine Government Electronic Procurement System (PhilGEPs)</t>
  </si>
  <si>
    <t>(b) Creation of a BAC Secretariat or Procurement Unit</t>
  </si>
  <si>
    <t>(a) Creation of Bids and Awards Committees (BACs)</t>
  </si>
  <si>
    <t>3.00 and above</t>
  </si>
  <si>
    <t>2.00-2.99</t>
  </si>
  <si>
    <t>1.00 – 1.99</t>
  </si>
  <si>
    <t>Below 1.00</t>
  </si>
  <si>
    <t>5.00 and above</t>
  </si>
  <si>
    <t>3.00-4.99</t>
  </si>
  <si>
    <t>Below 2.00</t>
  </si>
  <si>
    <t>6.00 and above</t>
  </si>
  <si>
    <t>4.00-5.99</t>
  </si>
  <si>
    <t>3.00-3.99</t>
  </si>
  <si>
    <t>Below 3.00</t>
  </si>
  <si>
    <t>Below 1.00%</t>
  </si>
  <si>
    <t>Between 1.00-2.99%</t>
  </si>
  <si>
    <t>Between 3.00-4.00%</t>
  </si>
  <si>
    <t>Above 4.00%</t>
  </si>
  <si>
    <t>Below 3.00%</t>
  </si>
  <si>
    <t>Between 3.00 - 7.99%</t>
  </si>
  <si>
    <t>Between 8.00-12.00%</t>
  </si>
  <si>
    <t>Above 12.00%</t>
  </si>
  <si>
    <t>Between 3.00-4.99%</t>
  </si>
  <si>
    <t>Between 5.00-6.00%</t>
  </si>
  <si>
    <t>Above 6.00%</t>
  </si>
  <si>
    <t xml:space="preserve">Indicator 2. Alternative Methods of Procurement </t>
  </si>
  <si>
    <t>Above 50.00%</t>
  </si>
  <si>
    <t>Between 40.00-50.00%</t>
  </si>
  <si>
    <t>Between 20.00- 39.99%</t>
  </si>
  <si>
    <t>Between 70.00-80.99%</t>
  </si>
  <si>
    <t>Below 70.00%</t>
  </si>
  <si>
    <t>Very Satisfactory/Compliant (3)</t>
  </si>
  <si>
    <t xml:space="preserve">Satisfactory (2) </t>
  </si>
  <si>
    <t>Acceptable (1)</t>
  </si>
  <si>
    <t>Poor/Not Compliant (0)</t>
  </si>
  <si>
    <t>APCPI Revised Scoring and Rating System</t>
  </si>
  <si>
    <t>ANNEX C</t>
  </si>
  <si>
    <t>Below 70.99%</t>
  </si>
  <si>
    <t>Above 91.00%</t>
  </si>
  <si>
    <t>Substantially Compliant</t>
  </si>
  <si>
    <t>(Page 1 of 2)</t>
  </si>
  <si>
    <t>(Page 2 of 2)</t>
  </si>
  <si>
    <t>ANNEX A</t>
  </si>
  <si>
    <t>Comments/Findings to the Indicators and SubIndicators</t>
  </si>
  <si>
    <t>Name of Evaluator: _________________</t>
  </si>
  <si>
    <t>Position: ___________________________</t>
  </si>
  <si>
    <r>
      <t xml:space="preserve">Date of Self Assessment: </t>
    </r>
    <r>
      <rPr>
        <b/>
        <u/>
        <sz val="10"/>
        <rFont val="Calibri"/>
        <family val="2"/>
        <scheme val="minor"/>
      </rPr>
      <t>__________________</t>
    </r>
  </si>
  <si>
    <r>
      <t xml:space="preserve">Period  Covered:  </t>
    </r>
    <r>
      <rPr>
        <b/>
        <u/>
        <sz val="10"/>
        <color theme="1"/>
        <rFont val="Calibri"/>
        <family val="2"/>
      </rPr>
      <t>CY ____</t>
    </r>
  </si>
  <si>
    <t>Very Satisfactory/ Compliant (3)</t>
  </si>
  <si>
    <t>(d) Sufficient period to prepare bids</t>
  </si>
  <si>
    <t>Annex D</t>
  </si>
  <si>
    <t>PROCUREMENT CAPACITY DEVELOPMENT ACTION PLAN TEMPLATE</t>
  </si>
  <si>
    <t>Name of Agency: _________________</t>
  </si>
  <si>
    <t>Period: _________</t>
  </si>
  <si>
    <t>Indicators</t>
  </si>
  <si>
    <t xml:space="preserve">Key Area for Development </t>
  </si>
  <si>
    <t>Proposed Actions to Address Key Areas</t>
  </si>
  <si>
    <t>Responsible Entity</t>
  </si>
  <si>
    <t>Timetable</t>
  </si>
  <si>
    <t>Resources Needed</t>
  </si>
  <si>
    <t>Name of Agency:</t>
  </si>
  <si>
    <t>Name of Respondent:</t>
  </si>
  <si>
    <t>Position:</t>
  </si>
  <si>
    <r>
      <t xml:space="preserve">Instruction: </t>
    </r>
    <r>
      <rPr>
        <i/>
        <sz val="11"/>
        <color theme="1"/>
        <rFont val="Arial"/>
        <family val="2"/>
      </rPr>
      <t>Mark the given boxes if each condition is met</t>
    </r>
  </si>
  <si>
    <t>1. Do you prepare an Annual Procurement Plan for all types of procurement? (5a)</t>
  </si>
  <si>
    <t>Yes</t>
  </si>
  <si>
    <t>No</t>
  </si>
  <si>
    <t>2. Do you prepare an Annual Procurement Plan for Common-Use Supplies and Equipment (APP-CSE) and</t>
  </si>
  <si>
    <t>Procure your Common-Use Supplies and Equipment from the Procurement Service? (2f)</t>
  </si>
  <si>
    <t>Bidding documents are available at the time of advertisement/posting at the PhilGEPS website or</t>
  </si>
  <si>
    <t>Agency website;</t>
  </si>
  <si>
    <t>Supplemental bid bulletins are issued at least seven (7) calendar days before bid opening;</t>
  </si>
  <si>
    <t>Minutes of pre-bid conference are readily available within three (3) days.</t>
  </si>
  <si>
    <t>For BAC: (4a)</t>
  </si>
  <si>
    <t>Office Order creating the Bids and Awards Committee;</t>
  </si>
  <si>
    <t>There are at least five (5) members of the BAC;</t>
  </si>
  <si>
    <t>Members of BAC meet qualifications; and/or</t>
  </si>
  <si>
    <t>Majority of the members of BAC are trained on R.A. 9184</t>
  </si>
  <si>
    <t>For BAC Secretariat: (4b)</t>
  </si>
  <si>
    <t>Office Order creating of Bids and Awards Committee Secretariat or designing Procurement Unit to</t>
  </si>
  <si>
    <t>act as BAC Secretariat</t>
  </si>
  <si>
    <t>The Head of the BAC Secretariat meets the minimum qualifications</t>
  </si>
  <si>
    <t>Majority of the members of BAC Secretariat are trained on R.A. 9184</t>
  </si>
  <si>
    <t>Agency has a working website</t>
  </si>
  <si>
    <t>Procurement information is up-to-date</t>
  </si>
  <si>
    <t>Information is easily accessible at no cost</t>
  </si>
  <si>
    <t>6. In complying with the preparation, posting and submission of your agency’s Procurement Monitoring Report,</t>
  </si>
  <si>
    <t>Agency prepares the PMRs</t>
  </si>
  <si>
    <t>PMRs are promptly submitted to the GPPB</t>
  </si>
  <si>
    <t>PMRs are posted in the agency website</t>
  </si>
  <si>
    <t>PMRs are prepared using the prescribed format</t>
  </si>
  <si>
    <t>There is a written procedure within the procuring entity in evaluating the performance of procurement</t>
  </si>
  <si>
    <t>personnel</t>
  </si>
  <si>
    <t>Procuring entity communicates standards of evaluation to procurement personnel</t>
  </si>
  <si>
    <t>Procuring entity acts on the results and takes corresponding action</t>
  </si>
  <si>
    <t>If no, please indicate the how many of your procurement staff participated in annual procurement</t>
  </si>
  <si>
    <t>training:</t>
  </si>
  <si>
    <t>out of</t>
  </si>
  <si>
    <t>9. Do you conduct dialogue to inform and update bidders on the procurement regulations?  (10c)</t>
  </si>
  <si>
    <t>If yes, how often ?</t>
  </si>
  <si>
    <t>times/year</t>
  </si>
  <si>
    <t>10. In determining whether the BAC Secretariat has a system for keeping and maintaining procurement records,</t>
  </si>
  <si>
    <t>There is a list of contract management related documents that are maintained for a period of at least</t>
  </si>
  <si>
    <t>five years</t>
  </si>
  <si>
    <t>The documents are kept in a duly designated and secure location with hard copies kept in appropriate</t>
  </si>
  <si>
    <t>filing cabinets and soft copies in dedicated computers</t>
  </si>
  <si>
    <t>The documents are properly filed, segregated, easy to retrieve and accessible to authorized users and</t>
  </si>
  <si>
    <t>audit personnel</t>
  </si>
  <si>
    <t>11.  In determining whether the Implementing Units has a system for keeping and maintaining procurement records,</t>
  </si>
  <si>
    <t>12. In determining if the agency has well defined and written procedures for quality control, acceptance and inspection</t>
  </si>
  <si>
    <t>Agency has written procedures for quality control, acceptance and inspection of goods, services and</t>
  </si>
  <si>
    <t>works</t>
  </si>
  <si>
    <t>Supervision of civil works is carried out by qualified construction supervisors</t>
  </si>
  <si>
    <t>Agency implements CPES for its works projects and uses results to check contractors' qualifications</t>
  </si>
  <si>
    <t>(applicable for works only)</t>
  </si>
  <si>
    <t>13. In determining whether your agency complies with the thresholds prescribed for amendments to order, variation</t>
  </si>
  <si>
    <t>Amendments to order or variation orders, if any, are within ten percent (10%) of the original contract</t>
  </si>
  <si>
    <t>price</t>
  </si>
  <si>
    <t>Advance payment(s) made does/do not exceed fifteen percent (15%) of the contract amount</t>
  </si>
  <si>
    <t>Goods, works and services are timely delivered</t>
  </si>
  <si>
    <t>14. How long it will take for your agency to release the final payment to your supplier/service provider,</t>
  </si>
  <si>
    <t>contractor/consultant?   (12c)</t>
  </si>
  <si>
    <t>days</t>
  </si>
  <si>
    <t>15. Do you invite Observers in all stages of procurement?  (13a)</t>
  </si>
  <si>
    <r>
      <t>16. In creating and operating your Internal Audit Unit as prescribed by the DBM</t>
    </r>
    <r>
      <rPr>
        <i/>
        <sz val="11"/>
        <color theme="1"/>
        <rFont val="Arial"/>
        <family val="2"/>
      </rPr>
      <t xml:space="preserve"> </t>
    </r>
    <r>
      <rPr>
        <sz val="11"/>
        <color theme="1"/>
        <rFont val="Arial"/>
        <family val="2"/>
      </rPr>
      <t xml:space="preserve">(Circular Letter No. 2008-5, </t>
    </r>
  </si>
  <si>
    <t>April 14, 2008), which set of conditions were present? (14a)</t>
  </si>
  <si>
    <t>Office Order creating the Internal Audit Unit as prescribed by the DBM</t>
  </si>
  <si>
    <t>(Circular Letter No. 2008-5, April 14, 2008)</t>
  </si>
  <si>
    <t>Conduct of regular audit of procurement processes and transactions by internal audit unit</t>
  </si>
  <si>
    <t>Internal audit recommendations on procurement-related matters are implemented within 6 months of</t>
  </si>
  <si>
    <t>the submission of the auditor's report</t>
  </si>
  <si>
    <t>17. Are COA recommendations responded to or implemented within six months of the submission of the auditors’</t>
  </si>
  <si>
    <t>report? (14b)</t>
  </si>
  <si>
    <t>If yes, percentage of COA recommendations responded to or implemented within six months</t>
  </si>
  <si>
    <t>%</t>
  </si>
  <si>
    <t>No procurement related recommendations regarding received</t>
  </si>
  <si>
    <t>18. In determining whether the Procuring Entity has an efficient procurement complaints system and has the capacity</t>
  </si>
  <si>
    <t>The BAC and the HOPE resolved Requests for Reconsideration and Protests within seven (7)</t>
  </si>
  <si>
    <t>calendar days as per Section 55 of the IRR and decisions</t>
  </si>
  <si>
    <t>Decisions on Protests are submitted to GPPB</t>
  </si>
  <si>
    <t>Procuring entity acts upon and adopts specific measures to address procurement-related complaints,</t>
  </si>
  <si>
    <t>referrals, subpoenas by the Omb, COA, GPPB or any quasi-judicial/quasi-administrative body</t>
  </si>
  <si>
    <t>Agency has a specific good governance program including anti-corruption and integrity development;</t>
  </si>
  <si>
    <t>Agency has a specific office responsible for the implementation of good governance programs;</t>
  </si>
  <si>
    <t>Agency has specific policies and procedures in place for detection and prevention of corruption</t>
  </si>
  <si>
    <t>associated with procurement.</t>
  </si>
  <si>
    <t>Pre-Proc Conference</t>
  </si>
  <si>
    <t>Ads/Post of IAEB</t>
  </si>
  <si>
    <t>Pre-bid Conf</t>
  </si>
  <si>
    <t>Eligibility Check</t>
  </si>
  <si>
    <t>Sub/Open of Bids</t>
  </si>
  <si>
    <t>Bid Evaluation</t>
  </si>
  <si>
    <t>Post Qual</t>
  </si>
  <si>
    <t>Notice of Award</t>
  </si>
  <si>
    <t>Notice to Proceed</t>
  </si>
  <si>
    <t>Contract Signing/Approve Purchase Order</t>
  </si>
  <si>
    <t>Delivery/Completion</t>
  </si>
  <si>
    <t>Acceptance/Turnover</t>
  </si>
  <si>
    <t>(please mark all applicable stages)</t>
  </si>
  <si>
    <t>3. In giving your prospective bidders sufficient period to prepare their bids, which of these conditions is/are met? (3d)</t>
  </si>
  <si>
    <t>If yes, to which stage/s do you invite Observers?</t>
  </si>
  <si>
    <t>Date:</t>
  </si>
  <si>
    <t>4. In creating your BAC and BAC Secretariat which of these conditions is/are present?</t>
  </si>
  <si>
    <t>5.  In determining whether you provide up-to-date procurement information easily accessible at no cost, which of</t>
  </si>
  <si>
    <t>these conditions is/are met? (7a)</t>
  </si>
  <si>
    <t>which of these conditions is/are met?  (7b)</t>
  </si>
  <si>
    <t>7. In evaluating the performance of your procurement personnel, which of these conditions is/are present? (10a)</t>
  </si>
  <si>
    <t>which of these conditions is/are present? (11a)</t>
  </si>
  <si>
    <t>which of these conditions is/are present? (11b)</t>
  </si>
  <si>
    <t>of goods, works and services, which of these conditions is/are present? (12a)</t>
  </si>
  <si>
    <t>orders, advance payment, and slippage in publicly bid contracts, which of these conditions is/are met? (12b)</t>
  </si>
  <si>
    <t>to comply with procedural requirements, which of conditions is/are present? (15a)</t>
  </si>
  <si>
    <r>
      <t xml:space="preserve">19. In determining whether </t>
    </r>
    <r>
      <rPr>
        <sz val="11"/>
        <color theme="1"/>
        <rFont val="Calibri"/>
        <family val="2"/>
        <scheme val="minor"/>
      </rPr>
      <t xml:space="preserve">agency has a specific anti-corruption program/s related to procurement, </t>
    </r>
    <r>
      <rPr>
        <sz val="11"/>
        <color theme="1"/>
        <rFont val="Arial"/>
        <family val="2"/>
      </rPr>
      <t>which of these</t>
    </r>
  </si>
  <si>
    <t>conditions is/are present? (16a)</t>
  </si>
  <si>
    <t>8.  Have all of your procurement staff participated in annual procurement training? (10b)</t>
  </si>
  <si>
    <t>CAGAYAN STATE UNIVERSITY</t>
  </si>
  <si>
    <t>ROMEO R. QUILANG</t>
  </si>
  <si>
    <t>X</t>
  </si>
  <si>
    <r>
      <t xml:space="preserve">Name of Agency: </t>
    </r>
    <r>
      <rPr>
        <b/>
        <u/>
        <sz val="10"/>
        <rFont val="Calibri"/>
        <family val="2"/>
        <scheme val="minor"/>
      </rPr>
      <t>CAGAYAN STATE UNIVERSITY</t>
    </r>
  </si>
  <si>
    <t xml:space="preserve">UNIVERSITY PRESIDENT </t>
  </si>
  <si>
    <t>1.a Percentage of Public Bidding Contracts in terms of amount of total procurement</t>
  </si>
  <si>
    <t>1.b Percentage of Public Bidding Contracts in terms of volume of total procurement</t>
  </si>
  <si>
    <t>(2) Limited Use of Alternative Methods of Procurement 2.a Percentage of shopping contracts in terms of total procurement</t>
  </si>
  <si>
    <t>(2) Limited Use of Alternative Methods of Procurement</t>
  </si>
  <si>
    <t>2.a Percentage of shopping contracts in terms of total procurement</t>
  </si>
  <si>
    <t>3.a Average number of entities who acquired bidding documents</t>
  </si>
  <si>
    <t>(5) Procurement Planning and Implementation</t>
  </si>
  <si>
    <t>5.a APP is prepared for all types of procurement</t>
  </si>
  <si>
    <t>(7) System for Disseminating and Monitoring Procurement Information</t>
  </si>
  <si>
    <t>7.a Presence of website that provides up-to-date procurement information easily accessible at no cost</t>
  </si>
  <si>
    <t>7.b Preparation of Procurement Monitoring Reports using the prescribed format, prompt submission to GPPB, and posting in agency website</t>
  </si>
  <si>
    <t>(10) Capacity Building for Government Personnel and Private Sector Participants</t>
  </si>
  <si>
    <t>10.a There is a system within the procuring entity to evaluate the performance of procurement personnel 10.b Percentage of participation of procurement staff in annual procurement training 10.c Agency has activities to inform and update bidders on public procurement</t>
  </si>
  <si>
    <t>(11) Management of Procurement and Contract Management Records</t>
  </si>
  <si>
    <t>11.a The BAC Secretariat has a system for keeping and maintaining procurement records</t>
  </si>
  <si>
    <t>11.b Implementing Units has and is implementing system for keeping and maintaining complete and easily retrievable contract management records</t>
  </si>
  <si>
    <t>12) Contract Management Procedures 12.a Agency has defined procedures or standards in such areas as quality control, acceptance and inspection, supervision of works and evaluation of contractors’ performance</t>
  </si>
  <si>
    <t>(13) Observers’ Participation in Public Bidding 13.b Percentage of attendance of Observers in public bidding activities</t>
  </si>
  <si>
    <t>(15) Capacity to Handle Procurement Related Complaints</t>
  </si>
  <si>
    <t>15.a The Procuring Entity has an efficient procurement complaints system and has the capacity to comply with procedural requirements</t>
  </si>
  <si>
    <t>(16) Anti-Corruption Programs Related to Procurement 16.a Agency has a specific anticorruption program/s related to procurement</t>
  </si>
  <si>
    <t>1. Preparation of Guidelines in the Preparation of the Project Procurement Management Plan vis-à-vis the unique operating system of the University (with 7 campuses and its Matrix-Type Organizational Structure)</t>
  </si>
  <si>
    <t>2. Conduct of Internal Budget Hearing to determine specific operational needs of the campuses and units. Corollarily to ensure funding prioritization within the context of very limited budget and the requirements of operating the 7 campuses and the other operating units</t>
  </si>
  <si>
    <t>3. Conduct of Training Workshop in the Preparation of the PPMP</t>
  </si>
  <si>
    <t>4. Preparation of PPMP Per Campus/Operating Unit</t>
  </si>
  <si>
    <t>5. Preparation of Annual Procurement Program (per funding source, per campus, per operating unit) that is</t>
  </si>
  <si>
    <t>VP for Admin and Finance</t>
  </si>
  <si>
    <t>Bids and Awards Committee</t>
  </si>
  <si>
    <t>Internal Audit Service</t>
  </si>
  <si>
    <t>End-Users</t>
  </si>
  <si>
    <t>September – November 2014</t>
  </si>
  <si>
    <t>Budgetary Requirement:</t>
  </si>
  <si>
    <t>Training Supplies</t>
  </si>
  <si>
    <t>PhP</t>
  </si>
  <si>
    <t>Food</t>
  </si>
  <si>
    <t>PhP :</t>
  </si>
  <si>
    <t>Total</t>
  </si>
  <si>
    <t>Procurement Planning particularly on the preparation of the Annual Procurement Plan that is compliant with the guideline and the prescribed format. Within the context that Alternative Methods of Procurement is allowed in highly exceptional cases</t>
  </si>
  <si>
    <t>1.Preparation of Guidelines in the Preparation of the Project Procurement Management Plan vis-à-vis the unique operating system of the University (with 7 campuses and its Matrix-Type Organizational Structure)</t>
  </si>
  <si>
    <t>2. Conduct of Internal Budget Hearing to determine specific operational needs of the campuses and units. Corollarily to ensure funding prioritization within the context of very limited budget and the requirements of operating the 7 campuses and the other operating units 3. Conduct of Training Workshop in the Preparation of the PPMP 4. Preparation of PPMP Per Campus/Operating Unit 5. Preparation of Annual Procurement Program (per funding source, per campus, per operating unit) that is compliant with the guidelines in preparation and in the prescribed format 6. Undertaking the 2nd, 3rd. and 4th proposed actions during the 3rd quarter to ensure proper classification and consolidation and determination of that the mode of procurement of goods, services, civil works are determined before the start of the procurement period. *These proposed actions will</t>
  </si>
  <si>
    <t>– VP for Admin and Finance Bids and Awards Committee Internal Audit Service End-Users</t>
  </si>
  <si>
    <t>2. Conduct of Internal BudgetHearing to determine specific operational needs of the campuses and units. Corollarily to ensure funding prioritization within the context of very limited budget and the requirements of operating the 7 campuses and the other operating units</t>
  </si>
  <si>
    <t>5. Preparation of Annual Procurement Program (per funding source, per campus, per operating unit) that is compliant with the guidelines in preparation and in the prescribed format</t>
  </si>
  <si>
    <t>6. Undertaking the 2nd, 3rd. and 4th proposed actions during the 3rd quarter to ensure proper classification and consolidation and determination of that the mode of procurement of goods, services, civil works are determined before the start of the procurement period. *These proposed actions will increase compliance with the general rule that the default method of procurement is competitive/public bidding and will eventually decrease procurement using the alternative methods, limiting such to exceptional cases</t>
  </si>
  <si>
    <t>Increased Transparency in the Procurement Process particularly in providing information to the public about procurements undertaken by the Agency</t>
  </si>
  <si>
    <t>1. Posting Invitation to Bid/s and other procurement information in the Website of the University and Conspicuous Places within the Province and Adjoining Areas</t>
  </si>
  <si>
    <t>2. Installation of a Bulletin of Information at the Entrance of the University (to post ITBs and other procurement information)</t>
  </si>
  <si>
    <t>MIS</t>
  </si>
  <si>
    <t>Procurement Planning particularly on the preparation of the Annual Procurement Plan that is compliant with the guideline and the prescribed format</t>
  </si>
  <si>
    <t>4. Preparation of PPMP per Campus/Operating Unit</t>
  </si>
  <si>
    <t>6. Undertaking the 2nd, 3rd. and 4th proposed actions during the 3rd quarter to ensure proper classification and consolidation and determination of that the mode of procurement of goods, services, civil works are determined before the start of the procurement period.</t>
  </si>
  <si>
    <t>*These proposed actions will increase compliance with the general rule that the default method of procurement is competitive/public bidding and will eventually decrease procurement using the alternative methods</t>
  </si>
  <si>
    <t>GASS – VP for Admin and Finance</t>
  </si>
  <si>
    <t>Increased Transparency in the Procurement Process particularly in providing information to the public about procurements undertaken by the Agency Competitiveness</t>
  </si>
  <si>
    <t>Public Monitoring to ensure awareness and vigilance of the public in the procurement activities of the Agency</t>
  </si>
  <si>
    <t>Compliance to Reporting Requirement/s</t>
  </si>
  <si>
    <t>1. Posting Invitation to Bid/s and other procurement information in the Website of the University and Conspicuous Places within the Province and Adjoining Areas 2. Installation of a Bulletin of Information at the Entrance of the University (to post ITBs and other procurement information)</t>
  </si>
  <si>
    <t>1. Updating on a regular basis (monthly) the Transparency Seal of the University to ensure that information on procurements undertaken by the University is transmitted to the public 2. Inviting observers in every stage of the procurement process</t>
  </si>
  <si>
    <t>1. Issuance of an Office Order requiring compliance to the submission of the Performance Monitoring Report to the GPPB and other agencies as necessary</t>
  </si>
  <si>
    <t>2. Inclusion of PMR submission as a performance indicator/target of the BAC and the BAC Secretariat</t>
  </si>
  <si>
    <t>Bids and Awards Committee Secretariat</t>
  </si>
  <si>
    <t>University President</t>
  </si>
  <si>
    <t>Transparency Board</t>
  </si>
  <si>
    <t>P 80,000.00</t>
  </si>
  <si>
    <t>Professionalization of Procurement Officials</t>
  </si>
  <si>
    <t>Accountability</t>
  </si>
  <si>
    <t>Participation of Civil Society Organizations in the Procurement Process Increased Transparency in the Procurement Process</t>
  </si>
  <si>
    <t>1. Preparation of an Annual Staff Development Plan for the Members of the BAC, BAC Secretariat and other Procurement Officials and allocating budget for such training</t>
  </si>
  <si>
    <t>1. Preparation of performance targets of the procurement officials, inclusion of such in their IPCRs</t>
  </si>
  <si>
    <t>1. Conduct of Forum (twice a year) on the Procurement System of the University</t>
  </si>
  <si>
    <t>1. Upgrading Internet Connectivity of the BAC Office/BAC Secretariat’s Office through provision of state-ofthe arts IT equipment and stronger internet connections</t>
  </si>
  <si>
    <t>2. Revision/Updating of the Procurement Flow Chart and Posting of Such in College/Campus Bulletin Boards and University Website</t>
  </si>
  <si>
    <t>3. Autolink of the University Information System and Website with the PhilGEPS</t>
  </si>
  <si>
    <t>MIS Team</t>
  </si>
  <si>
    <t>Systematizing Records Management</t>
  </si>
  <si>
    <t>Building the Capacity of the BAC Secretariat particularly in Records Management</t>
  </si>
  <si>
    <t>1. Development of a Procurement Records Management System with the assistance of the IT Experts from the College of Communication and Information Technology</t>
  </si>
  <si>
    <t>2. Provision of state-of-the art records management equipment (computers, pocket wifi) and filing materials</t>
  </si>
  <si>
    <t>3. Provision of copies of contracts and purchase orders to the end-user units (campuses/colleges/operating units)</t>
  </si>
  <si>
    <t>1. Training of BAC Secretariat in records management and allocating budget for such</t>
  </si>
  <si>
    <t>Streamlined Process</t>
  </si>
  <si>
    <t>1. Finalization of the Administrative Manual (allocating a section which will clearly define procedures, standards in quality control, acceptance and inspection, supervision of works)</t>
  </si>
  <si>
    <t>HOPE/University President GASS – VP for Admin and Finance Bids and Awards Committee Supply Office</t>
  </si>
  <si>
    <t>Transparency</t>
  </si>
  <si>
    <t>Participation of Civil Society Organizations in the Procurement Process</t>
  </si>
  <si>
    <t>1. Assigning the task of preparing Invitation for Observers in Public Bidding Activities to a Member of the BAC Secretariat</t>
  </si>
  <si>
    <t>2. Preparation of Invites at least five (5) days before the procurement activity and inclusion in the Invites schedules of the procurement activities and the format for evaluation</t>
  </si>
  <si>
    <t>3. Follow-up and reminder of invitations a day before the scheduled procurement activities through phone calls, texts, FB, etc. by the Member of the BAC Secretariat assigned for this</t>
  </si>
  <si>
    <t>1. Networking and linking with the CSOs in the area by providing them information on the procurement activities of the University and the importance of their participation in the procurement process</t>
  </si>
  <si>
    <t>2. Preparation of a Registry of CSOs in the area</t>
  </si>
  <si>
    <t>Bids and Awards Committee BAC Secretariat</t>
  </si>
  <si>
    <t>Compliance with Procedures</t>
  </si>
  <si>
    <t>Responsiveness</t>
  </si>
  <si>
    <t>1. Send Procurement Officials in Trainings that will capacitate them in handling procurement related complaints</t>
  </si>
  <si>
    <t>2. Inclusion of a procedure for efficient procurement complaints system in the Administrative Manual of the University</t>
  </si>
  <si>
    <t>P150,000.00</t>
  </si>
  <si>
    <t>1. Strengthen the internal audit system</t>
  </si>
  <si>
    <r>
      <t>Public/Competitive</t>
    </r>
    <r>
      <rPr>
        <sz val="11"/>
        <color theme="1"/>
        <rFont val="Calibri"/>
        <family val="2"/>
        <scheme val="minor"/>
      </rPr>
      <t xml:space="preserve"> Bidding as general rule in government procurement</t>
    </r>
  </si>
  <si>
    <r>
      <t>Procurement Planning</t>
    </r>
    <r>
      <rPr>
        <sz val="11"/>
        <color theme="1"/>
        <rFont val="Calibri"/>
        <family val="2"/>
        <scheme val="minor"/>
      </rPr>
      <t xml:space="preserve"> particularly on the preparation of the Annual Procurement Plan that is compliant with the guideline in preparation and in the prescribed format</t>
    </r>
  </si>
  <si>
    <t xml:space="preserve">(1) Competitive Bidding as Default Procurement Method </t>
  </si>
  <si>
    <t xml:space="preserve">(3) Competitiveness of the Bidding Process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</si>
</sst>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0000_);_(* \(#,##0.0000\);_(* &quot;-&quot;??_);_(@_)"/>
    <numFmt numFmtId="165" formatCode="[$-409]mmmm\ d\,\ yyyy;@"/>
  </numFmts>
  <fonts count="41" x14ac:knownFonts="1">
    <font>
      <sz val="11"/>
      <color theme="1"/>
      <name val="Calibri"/>
      <family val="2"/>
      <scheme val="minor"/>
    </font>
    <font>
      <sz val="11"/>
      <color theme="1"/>
      <name val="Calibri"/>
      <family val="2"/>
      <scheme val="minor"/>
    </font>
    <font>
      <sz val="10"/>
      <color theme="1"/>
      <name val="Calibri"/>
      <family val="2"/>
    </font>
    <font>
      <sz val="10"/>
      <color theme="1"/>
      <name val="Arial"/>
      <family val="2"/>
    </font>
    <font>
      <sz val="12"/>
      <color theme="1"/>
      <name val="Times New Roman"/>
      <family val="1"/>
    </font>
    <font>
      <b/>
      <sz val="10"/>
      <color theme="1"/>
      <name val="Calibri"/>
      <family val="2"/>
    </font>
    <font>
      <b/>
      <sz val="10"/>
      <color rgb="FF000000"/>
      <name val="Calibri"/>
      <family val="2"/>
      <scheme val="minor"/>
    </font>
    <font>
      <sz val="10"/>
      <color rgb="FF000000"/>
      <name val="Calibri"/>
      <family val="2"/>
      <scheme val="minor"/>
    </font>
    <font>
      <sz val="10"/>
      <name val="Arial"/>
      <family val="2"/>
    </font>
    <font>
      <sz val="8"/>
      <color rgb="FFFF0000"/>
      <name val="Calibri"/>
      <family val="2"/>
    </font>
    <font>
      <b/>
      <sz val="12"/>
      <color theme="1"/>
      <name val="Calibri"/>
      <family val="2"/>
    </font>
    <font>
      <sz val="10"/>
      <name val="Calibri"/>
      <family val="2"/>
      <scheme val="minor"/>
    </font>
    <font>
      <sz val="10"/>
      <color theme="1"/>
      <name val="Calibri"/>
      <family val="2"/>
      <scheme val="minor"/>
    </font>
    <font>
      <sz val="10"/>
      <name val="Arial"/>
      <family val="2"/>
      <charset val="163"/>
    </font>
    <font>
      <b/>
      <sz val="10"/>
      <color theme="1"/>
      <name val="Calibri"/>
      <family val="2"/>
      <scheme val="minor"/>
    </font>
    <font>
      <b/>
      <sz val="10"/>
      <name val="Calibri"/>
      <family val="2"/>
      <scheme val="minor"/>
    </font>
    <font>
      <i/>
      <sz val="10"/>
      <name val="Calibri"/>
      <family val="2"/>
      <scheme val="minor"/>
    </font>
    <font>
      <i/>
      <sz val="10"/>
      <color theme="1"/>
      <name val="Calibri"/>
      <family val="2"/>
      <scheme val="minor"/>
    </font>
    <font>
      <sz val="18"/>
      <color theme="0"/>
      <name val="Calibri"/>
      <family val="2"/>
      <scheme val="minor"/>
    </font>
    <font>
      <b/>
      <sz val="10"/>
      <name val="Calibri"/>
      <family val="2"/>
    </font>
    <font>
      <sz val="10"/>
      <name val="Calibri"/>
      <family val="2"/>
    </font>
    <font>
      <sz val="10"/>
      <name val="Arial"/>
      <family val="2"/>
    </font>
    <font>
      <b/>
      <i/>
      <sz val="10"/>
      <name val="Calibri"/>
      <family val="2"/>
      <scheme val="minor"/>
    </font>
    <font>
      <sz val="8"/>
      <name val="Calibri"/>
      <family val="2"/>
      <scheme val="minor"/>
    </font>
    <font>
      <sz val="12"/>
      <name val="Calibri"/>
      <family val="2"/>
      <scheme val="minor"/>
    </font>
    <font>
      <b/>
      <sz val="12"/>
      <name val="Calibri"/>
      <family val="2"/>
      <scheme val="minor"/>
    </font>
    <font>
      <b/>
      <sz val="10"/>
      <color theme="1"/>
      <name val="Arial"/>
      <family val="2"/>
    </font>
    <font>
      <sz val="9"/>
      <name val="Calibri"/>
      <family val="2"/>
      <scheme val="minor"/>
    </font>
    <font>
      <b/>
      <sz val="16"/>
      <name val="Calibri"/>
      <family val="2"/>
      <scheme val="minor"/>
    </font>
    <font>
      <b/>
      <sz val="11"/>
      <name val="Calibri"/>
      <family val="2"/>
      <scheme val="minor"/>
    </font>
    <font>
      <b/>
      <u/>
      <sz val="10"/>
      <name val="Calibri"/>
      <family val="2"/>
      <scheme val="minor"/>
    </font>
    <font>
      <b/>
      <u/>
      <sz val="10"/>
      <color theme="1"/>
      <name val="Calibri"/>
      <family val="2"/>
    </font>
    <font>
      <b/>
      <i/>
      <sz val="12"/>
      <color theme="1"/>
      <name val="Calibri"/>
      <family val="2"/>
    </font>
    <font>
      <sz val="10"/>
      <name val="Arial"/>
      <family val="2"/>
    </font>
    <font>
      <b/>
      <sz val="12"/>
      <name val="Arial"/>
      <family val="2"/>
    </font>
    <font>
      <b/>
      <sz val="10"/>
      <name val="Arial"/>
      <family val="2"/>
    </font>
    <font>
      <sz val="11"/>
      <color theme="1"/>
      <name val="Arial"/>
      <family val="2"/>
    </font>
    <font>
      <i/>
      <sz val="11"/>
      <color theme="1"/>
      <name val="Arial"/>
      <family val="2"/>
    </font>
    <font>
      <sz val="8"/>
      <name val="Arial"/>
      <family val="2"/>
    </font>
    <font>
      <sz val="8"/>
      <color theme="1"/>
      <name val="Arial"/>
      <family val="2"/>
    </font>
    <font>
      <b/>
      <sz val="11"/>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1"/>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6" tint="0.39997558519241921"/>
        <bgColor indexed="64"/>
      </patternFill>
    </fill>
  </fills>
  <borders count="22">
    <border>
      <left/>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style="medium">
        <color indexed="64"/>
      </left>
      <right style="medium">
        <color indexed="64"/>
      </right>
      <top style="thin">
        <color indexed="64"/>
      </top>
      <bottom/>
      <diagonal/>
    </border>
  </borders>
  <cellStyleXfs count="8">
    <xf numFmtId="0" fontId="0" fillId="0" borderId="0"/>
    <xf numFmtId="0" fontId="1" fillId="0" borderId="0"/>
    <xf numFmtId="0" fontId="8" fillId="0" borderId="0"/>
    <xf numFmtId="43" fontId="13" fillId="0" borderId="0" applyFont="0" applyFill="0" applyBorder="0" applyAlignment="0" applyProtection="0"/>
    <xf numFmtId="9" fontId="13" fillId="0" borderId="0" applyFont="0" applyFill="0" applyBorder="0" applyAlignment="0" applyProtection="0"/>
    <xf numFmtId="44" fontId="21" fillId="0" borderId="0" applyFont="0" applyFill="0" applyBorder="0" applyAlignment="0" applyProtection="0"/>
    <xf numFmtId="0" fontId="33" fillId="0" borderId="0"/>
    <xf numFmtId="43" fontId="1" fillId="0" borderId="0" applyFont="0" applyFill="0" applyBorder="0" applyAlignment="0" applyProtection="0"/>
  </cellStyleXfs>
  <cellXfs count="345">
    <xf numFmtId="0" fontId="0" fillId="0" borderId="0" xfId="0"/>
    <xf numFmtId="0" fontId="1" fillId="2" borderId="0" xfId="1" applyFill="1"/>
    <xf numFmtId="10" fontId="1" fillId="2" borderId="9" xfId="1" applyNumberFormat="1" applyFill="1" applyBorder="1" applyAlignment="1">
      <alignment horizontal="center" vertical="center"/>
    </xf>
    <xf numFmtId="0" fontId="1" fillId="2" borderId="9" xfId="1" applyFill="1" applyBorder="1"/>
    <xf numFmtId="2" fontId="1" fillId="2" borderId="9" xfId="1" applyNumberFormat="1" applyFill="1" applyBorder="1" applyAlignment="1">
      <alignment horizontal="center" vertical="center"/>
    </xf>
    <xf numFmtId="0" fontId="11" fillId="2" borderId="0" xfId="2" applyFont="1" applyFill="1" applyBorder="1" applyAlignment="1" applyProtection="1">
      <alignment vertical="center"/>
      <protection locked="0"/>
    </xf>
    <xf numFmtId="164" fontId="14" fillId="2" borderId="0" xfId="3" applyNumberFormat="1" applyFont="1" applyFill="1" applyBorder="1" applyAlignment="1" applyProtection="1">
      <alignment horizontal="center" vertical="center" wrapText="1"/>
      <protection locked="0"/>
    </xf>
    <xf numFmtId="0" fontId="15" fillId="2" borderId="0" xfId="2" applyFont="1" applyFill="1" applyBorder="1" applyAlignment="1" applyProtection="1">
      <alignment horizontal="left" vertical="center"/>
      <protection locked="0"/>
    </xf>
    <xf numFmtId="164" fontId="12" fillId="2" borderId="0" xfId="3" applyNumberFormat="1" applyFont="1" applyFill="1" applyBorder="1" applyAlignment="1" applyProtection="1">
      <alignment horizontal="center" vertical="center" wrapText="1"/>
      <protection locked="0"/>
    </xf>
    <xf numFmtId="164" fontId="12" fillId="2" borderId="9" xfId="3" applyNumberFormat="1" applyFont="1" applyFill="1" applyBorder="1" applyAlignment="1" applyProtection="1">
      <alignment horizontal="center" vertical="center" wrapText="1"/>
      <protection locked="0"/>
    </xf>
    <xf numFmtId="0" fontId="11" fillId="2" borderId="0" xfId="2" applyFont="1" applyFill="1" applyBorder="1" applyAlignment="1" applyProtection="1">
      <alignment vertical="center" wrapText="1"/>
      <protection locked="0"/>
    </xf>
    <xf numFmtId="0" fontId="22" fillId="2" borderId="9" xfId="2" applyFont="1" applyFill="1" applyBorder="1" applyAlignment="1" applyProtection="1">
      <alignment horizontal="left" vertical="center" wrapText="1"/>
      <protection locked="0"/>
    </xf>
    <xf numFmtId="0" fontId="11" fillId="2" borderId="0" xfId="2" applyFont="1" applyFill="1" applyBorder="1" applyAlignment="1" applyProtection="1">
      <alignment horizontal="left" vertical="center" wrapText="1"/>
      <protection locked="0"/>
    </xf>
    <xf numFmtId="0" fontId="11" fillId="2" borderId="9" xfId="2" applyFont="1" applyFill="1" applyBorder="1" applyAlignment="1" applyProtection="1">
      <alignment vertical="center" wrapText="1"/>
    </xf>
    <xf numFmtId="0" fontId="11" fillId="2" borderId="9" xfId="2" applyFont="1" applyFill="1" applyBorder="1" applyAlignment="1" applyProtection="1">
      <alignment horizontal="left" vertical="center" wrapText="1"/>
    </xf>
    <xf numFmtId="164" fontId="12" fillId="2" borderId="9" xfId="3" applyNumberFormat="1" applyFont="1" applyFill="1" applyBorder="1" applyAlignment="1" applyProtection="1">
      <alignment horizontal="center" vertical="center" wrapText="1"/>
    </xf>
    <xf numFmtId="0" fontId="11" fillId="2" borderId="0" xfId="2" applyFont="1" applyFill="1" applyBorder="1" applyAlignment="1" applyProtection="1">
      <alignment vertical="center"/>
    </xf>
    <xf numFmtId="0" fontId="11" fillId="2" borderId="10" xfId="2" applyFont="1" applyFill="1" applyBorder="1" applyAlignment="1" applyProtection="1">
      <alignment horizontal="left" vertical="center" wrapText="1"/>
    </xf>
    <xf numFmtId="0" fontId="11" fillId="2" borderId="10" xfId="2" applyFont="1" applyFill="1" applyBorder="1" applyAlignment="1" applyProtection="1">
      <alignment vertical="center" wrapText="1"/>
    </xf>
    <xf numFmtId="0" fontId="24" fillId="2" borderId="0" xfId="2" applyFont="1" applyFill="1" applyBorder="1" applyAlignment="1" applyProtection="1">
      <alignment vertical="center"/>
    </xf>
    <xf numFmtId="2" fontId="12" fillId="6" borderId="9" xfId="2" applyNumberFormat="1" applyFont="1" applyFill="1" applyBorder="1" applyAlignment="1" applyProtection="1">
      <alignment horizontal="center" vertical="center" wrapText="1"/>
      <protection hidden="1"/>
    </xf>
    <xf numFmtId="164" fontId="14" fillId="2" borderId="0" xfId="3" applyNumberFormat="1" applyFont="1" applyFill="1" applyBorder="1" applyAlignment="1" applyProtection="1">
      <alignment horizontal="center" vertical="center" wrapText="1"/>
      <protection hidden="1"/>
    </xf>
    <xf numFmtId="0" fontId="11" fillId="2" borderId="0" xfId="2" applyFont="1" applyFill="1" applyBorder="1" applyAlignment="1" applyProtection="1">
      <alignment vertical="center"/>
      <protection hidden="1"/>
    </xf>
    <xf numFmtId="0" fontId="16" fillId="2" borderId="0" xfId="2" applyFont="1" applyFill="1" applyBorder="1" applyAlignment="1" applyProtection="1">
      <alignment vertical="center"/>
      <protection hidden="1"/>
    </xf>
    <xf numFmtId="164" fontId="17" fillId="2" borderId="0" xfId="3" applyNumberFormat="1" applyFont="1" applyFill="1" applyBorder="1" applyAlignment="1" applyProtection="1">
      <alignment horizontal="center" vertical="center" wrapText="1"/>
      <protection hidden="1"/>
    </xf>
    <xf numFmtId="2" fontId="17" fillId="2" borderId="0" xfId="2" applyNumberFormat="1" applyFont="1" applyFill="1" applyBorder="1" applyAlignment="1" applyProtection="1">
      <alignment horizontal="left" vertical="center" wrapText="1"/>
      <protection hidden="1"/>
    </xf>
    <xf numFmtId="0" fontId="11" fillId="2" borderId="0" xfId="2" applyFont="1" applyFill="1" applyBorder="1" applyAlignment="1" applyProtection="1">
      <alignment horizontal="left" vertical="center" wrapText="1"/>
      <protection hidden="1"/>
    </xf>
    <xf numFmtId="164" fontId="12" fillId="2" borderId="0" xfId="3" applyNumberFormat="1" applyFont="1" applyFill="1" applyBorder="1" applyAlignment="1" applyProtection="1">
      <alignment horizontal="center" vertical="center" wrapText="1"/>
      <protection hidden="1"/>
    </xf>
    <xf numFmtId="2" fontId="12" fillId="2" borderId="0" xfId="2" applyNumberFormat="1" applyFont="1" applyFill="1" applyBorder="1" applyAlignment="1" applyProtection="1">
      <alignment horizontal="left" vertical="center" wrapText="1"/>
      <protection hidden="1"/>
    </xf>
    <xf numFmtId="164" fontId="12" fillId="2" borderId="9" xfId="3" applyNumberFormat="1" applyFont="1" applyFill="1" applyBorder="1" applyAlignment="1" applyProtection="1">
      <alignment horizontal="center" vertical="center" wrapText="1"/>
      <protection hidden="1"/>
    </xf>
    <xf numFmtId="0" fontId="2" fillId="2" borderId="0" xfId="1" applyFont="1" applyFill="1" applyProtection="1">
      <protection locked="0"/>
    </xf>
    <xf numFmtId="0" fontId="2" fillId="2" borderId="0" xfId="1" applyFont="1" applyFill="1" applyAlignment="1" applyProtection="1">
      <protection locked="0"/>
    </xf>
    <xf numFmtId="2" fontId="2" fillId="2" borderId="0" xfId="1" applyNumberFormat="1" applyFont="1" applyFill="1" applyAlignment="1" applyProtection="1">
      <protection locked="0"/>
    </xf>
    <xf numFmtId="0" fontId="5" fillId="2" borderId="0" xfId="1" applyFont="1" applyFill="1" applyAlignment="1" applyProtection="1">
      <protection locked="0"/>
    </xf>
    <xf numFmtId="2" fontId="5" fillId="2" borderId="0" xfId="1" applyNumberFormat="1" applyFont="1" applyFill="1" applyAlignment="1" applyProtection="1">
      <protection locked="0"/>
    </xf>
    <xf numFmtId="0" fontId="5" fillId="2" borderId="0" xfId="1" applyFont="1" applyFill="1" applyAlignment="1" applyProtection="1">
      <alignment horizontal="left"/>
      <protection locked="0"/>
    </xf>
    <xf numFmtId="0" fontId="5" fillId="2" borderId="0" xfId="1" applyFont="1" applyFill="1" applyBorder="1" applyAlignment="1" applyProtection="1">
      <protection locked="0"/>
    </xf>
    <xf numFmtId="2" fontId="5" fillId="2" borderId="0" xfId="1" applyNumberFormat="1" applyFont="1" applyFill="1" applyBorder="1" applyAlignment="1" applyProtection="1">
      <protection locked="0"/>
    </xf>
    <xf numFmtId="0" fontId="2" fillId="2" borderId="0" xfId="1" applyFont="1" applyFill="1" applyBorder="1" applyProtection="1">
      <protection locked="0"/>
    </xf>
    <xf numFmtId="2" fontId="2" fillId="2" borderId="0" xfId="1" applyNumberFormat="1" applyFont="1" applyFill="1" applyProtection="1">
      <protection locked="0"/>
    </xf>
    <xf numFmtId="0" fontId="2" fillId="2" borderId="0" xfId="1" applyFont="1" applyFill="1" applyAlignment="1" applyProtection="1">
      <alignment vertical="center"/>
      <protection locked="0"/>
    </xf>
    <xf numFmtId="4" fontId="5" fillId="2" borderId="5" xfId="2" applyNumberFormat="1" applyFont="1" applyFill="1" applyBorder="1" applyAlignment="1" applyProtection="1">
      <alignment horizontal="center"/>
      <protection locked="0"/>
    </xf>
    <xf numFmtId="0" fontId="2" fillId="2" borderId="2" xfId="2" applyFont="1" applyFill="1" applyBorder="1" applyAlignment="1" applyProtection="1">
      <alignment horizontal="center"/>
      <protection locked="0"/>
    </xf>
    <xf numFmtId="1" fontId="2" fillId="2" borderId="2" xfId="2" applyNumberFormat="1" applyFont="1" applyFill="1" applyBorder="1" applyAlignment="1" applyProtection="1">
      <alignment horizontal="center"/>
      <protection locked="0"/>
    </xf>
    <xf numFmtId="0" fontId="2" fillId="2" borderId="3" xfId="2" applyFont="1" applyFill="1" applyBorder="1" applyAlignment="1" applyProtection="1">
      <alignment horizontal="center"/>
      <protection locked="0"/>
    </xf>
    <xf numFmtId="0" fontId="7" fillId="2" borderId="1" xfId="2" applyFont="1" applyFill="1" applyBorder="1" applyAlignment="1" applyProtection="1">
      <alignment horizontal="center"/>
      <protection locked="0"/>
    </xf>
    <xf numFmtId="0" fontId="1" fillId="2" borderId="0" xfId="1" applyFill="1" applyProtection="1">
      <protection locked="0"/>
    </xf>
    <xf numFmtId="2" fontId="1" fillId="2" borderId="0" xfId="1" applyNumberFormat="1" applyFill="1" applyProtection="1">
      <protection locked="0"/>
    </xf>
    <xf numFmtId="0" fontId="4" fillId="2" borderId="0" xfId="1" applyFont="1" applyFill="1" applyAlignment="1" applyProtection="1">
      <alignment wrapText="1"/>
      <protection locked="0"/>
    </xf>
    <xf numFmtId="0" fontId="3" fillId="2" borderId="0" xfId="1" applyFont="1" applyFill="1" applyProtection="1">
      <protection locked="0"/>
    </xf>
    <xf numFmtId="0" fontId="3" fillId="2" borderId="0" xfId="1" applyFont="1" applyFill="1" applyAlignment="1" applyProtection="1">
      <protection locked="0"/>
    </xf>
    <xf numFmtId="2" fontId="3" fillId="2" borderId="0" xfId="1" applyNumberFormat="1" applyFont="1" applyFill="1" applyAlignment="1" applyProtection="1">
      <protection locked="0"/>
    </xf>
    <xf numFmtId="0" fontId="3" fillId="2" borderId="0" xfId="1" applyFont="1" applyFill="1" applyAlignment="1" applyProtection="1">
      <alignment horizontal="left"/>
      <protection locked="0"/>
    </xf>
    <xf numFmtId="4" fontId="5" fillId="2" borderId="3" xfId="1" applyNumberFormat="1" applyFont="1" applyFill="1" applyBorder="1" applyAlignment="1" applyProtection="1">
      <alignment horizontal="center"/>
      <protection hidden="1"/>
    </xf>
    <xf numFmtId="0" fontId="5" fillId="2" borderId="2" xfId="1" applyFont="1" applyFill="1" applyBorder="1" applyAlignment="1" applyProtection="1">
      <alignment horizontal="center"/>
      <protection hidden="1"/>
    </xf>
    <xf numFmtId="4" fontId="5" fillId="2" borderId="5" xfId="1" applyNumberFormat="1" applyFont="1" applyFill="1" applyBorder="1" applyAlignment="1" applyProtection="1">
      <alignment horizontal="center"/>
      <protection hidden="1"/>
    </xf>
    <xf numFmtId="0" fontId="5" fillId="2" borderId="3" xfId="1" applyFont="1" applyFill="1" applyBorder="1" applyAlignment="1" applyProtection="1">
      <alignment horizontal="center"/>
      <protection hidden="1"/>
    </xf>
    <xf numFmtId="0" fontId="11" fillId="2" borderId="0" xfId="2" applyFont="1" applyFill="1" applyBorder="1" applyProtection="1">
      <protection locked="0"/>
    </xf>
    <xf numFmtId="0" fontId="11" fillId="2" borderId="0" xfId="2" applyFont="1" applyFill="1" applyBorder="1" applyAlignment="1" applyProtection="1">
      <alignment horizontal="left" vertical="center"/>
      <protection locked="0"/>
    </xf>
    <xf numFmtId="0" fontId="15" fillId="2" borderId="0" xfId="2" applyFont="1" applyFill="1" applyBorder="1" applyProtection="1">
      <protection locked="0"/>
    </xf>
    <xf numFmtId="0" fontId="11" fillId="2" borderId="0" xfId="2" applyFont="1" applyFill="1" applyBorder="1" applyAlignment="1" applyProtection="1">
      <alignment wrapText="1"/>
      <protection locked="0"/>
    </xf>
    <xf numFmtId="43" fontId="11" fillId="2" borderId="0" xfId="3" applyFont="1" applyFill="1" applyBorder="1" applyProtection="1">
      <protection locked="0"/>
    </xf>
    <xf numFmtId="0" fontId="11" fillId="2" borderId="0" xfId="2" applyFont="1" applyFill="1" applyBorder="1" applyAlignment="1" applyProtection="1">
      <alignment horizontal="center" vertical="center" wrapText="1"/>
      <protection locked="0"/>
    </xf>
    <xf numFmtId="43" fontId="11" fillId="2" borderId="0" xfId="3" applyFont="1" applyFill="1" applyBorder="1" applyAlignment="1" applyProtection="1">
      <alignment horizontal="left" vertical="center" wrapText="1"/>
      <protection locked="0"/>
    </xf>
    <xf numFmtId="0" fontId="11" fillId="2" borderId="0" xfId="2" applyFont="1" applyFill="1" applyBorder="1" applyAlignment="1" applyProtection="1">
      <alignment horizontal="left"/>
      <protection locked="0"/>
    </xf>
    <xf numFmtId="43" fontId="11" fillId="2" borderId="0" xfId="3" applyFont="1" applyFill="1" applyBorder="1" applyAlignment="1" applyProtection="1">
      <alignment horizontal="left"/>
      <protection locked="0"/>
    </xf>
    <xf numFmtId="0" fontId="11" fillId="2" borderId="0" xfId="2" applyFont="1" applyFill="1" applyBorder="1" applyAlignment="1" applyProtection="1">
      <protection locked="0"/>
    </xf>
    <xf numFmtId="0" fontId="29" fillId="2" borderId="0" xfId="2" applyFont="1" applyFill="1" applyBorder="1" applyAlignment="1" applyProtection="1">
      <protection hidden="1"/>
    </xf>
    <xf numFmtId="0" fontId="29" fillId="2" borderId="0" xfId="2" applyFont="1" applyFill="1" applyBorder="1" applyAlignment="1" applyProtection="1">
      <alignment wrapText="1"/>
      <protection hidden="1"/>
    </xf>
    <xf numFmtId="0" fontId="11" fillId="2" borderId="0" xfId="2" applyFont="1" applyFill="1" applyBorder="1" applyProtection="1">
      <protection hidden="1"/>
    </xf>
    <xf numFmtId="0" fontId="28" fillId="2" borderId="0" xfId="2" applyFont="1" applyFill="1" applyBorder="1" applyAlignment="1" applyProtection="1">
      <protection hidden="1"/>
    </xf>
    <xf numFmtId="0" fontId="28" fillId="2" borderId="0" xfId="2" applyFont="1" applyFill="1" applyBorder="1" applyAlignment="1" applyProtection="1">
      <alignment wrapText="1"/>
      <protection hidden="1"/>
    </xf>
    <xf numFmtId="165" fontId="27" fillId="2" borderId="0" xfId="2" applyNumberFormat="1" applyFont="1" applyFill="1" applyBorder="1" applyAlignment="1" applyProtection="1">
      <alignment vertical="center"/>
      <protection hidden="1"/>
    </xf>
    <xf numFmtId="165" fontId="27" fillId="2" borderId="0" xfId="2" applyNumberFormat="1" applyFont="1" applyFill="1" applyBorder="1" applyAlignment="1" applyProtection="1">
      <alignment vertical="center" wrapText="1"/>
      <protection hidden="1"/>
    </xf>
    <xf numFmtId="165" fontId="27" fillId="2" borderId="16" xfId="2" applyNumberFormat="1" applyFont="1" applyFill="1" applyBorder="1" applyAlignment="1" applyProtection="1">
      <alignment vertical="center"/>
      <protection hidden="1"/>
    </xf>
    <xf numFmtId="0" fontId="15" fillId="2" borderId="0" xfId="2" applyFont="1" applyFill="1" applyBorder="1" applyAlignment="1" applyProtection="1">
      <alignment horizontal="center" vertical="center"/>
      <protection hidden="1"/>
    </xf>
    <xf numFmtId="0" fontId="15" fillId="2" borderId="13" xfId="2" applyFont="1" applyFill="1" applyBorder="1" applyAlignment="1" applyProtection="1">
      <alignment vertical="center" wrapText="1"/>
      <protection hidden="1"/>
    </xf>
    <xf numFmtId="0" fontId="15" fillId="6" borderId="9" xfId="2" applyFont="1" applyFill="1" applyBorder="1" applyAlignment="1" applyProtection="1">
      <alignment horizontal="center" vertical="center"/>
      <protection hidden="1"/>
    </xf>
    <xf numFmtId="0" fontId="15" fillId="10" borderId="9" xfId="2" applyFont="1" applyFill="1" applyBorder="1" applyAlignment="1" applyProtection="1">
      <alignment horizontal="center" vertical="center"/>
      <protection hidden="1"/>
    </xf>
    <xf numFmtId="0" fontId="15" fillId="9" borderId="9" xfId="2" applyFont="1" applyFill="1" applyBorder="1" applyAlignment="1" applyProtection="1">
      <alignment horizontal="center" vertical="center"/>
      <protection hidden="1"/>
    </xf>
    <xf numFmtId="0" fontId="15" fillId="8" borderId="9" xfId="2" applyFont="1" applyFill="1" applyBorder="1" applyAlignment="1" applyProtection="1">
      <alignment horizontal="center" vertical="center"/>
      <protection hidden="1"/>
    </xf>
    <xf numFmtId="0" fontId="15" fillId="2" borderId="15" xfId="2" applyFont="1" applyFill="1" applyBorder="1" applyAlignment="1" applyProtection="1">
      <alignment vertical="center"/>
      <protection hidden="1"/>
    </xf>
    <xf numFmtId="0" fontId="15" fillId="2" borderId="15" xfId="2" applyFont="1" applyFill="1" applyBorder="1" applyAlignment="1" applyProtection="1">
      <alignment vertical="center" wrapText="1"/>
      <protection hidden="1"/>
    </xf>
    <xf numFmtId="0" fontId="11" fillId="2" borderId="9" xfId="2" applyFont="1" applyFill="1" applyBorder="1" applyAlignment="1" applyProtection="1">
      <alignment horizontal="center" vertical="center"/>
      <protection hidden="1"/>
    </xf>
    <xf numFmtId="0" fontId="22" fillId="2" borderId="12" xfId="2" applyFont="1" applyFill="1" applyBorder="1" applyAlignment="1" applyProtection="1">
      <alignment vertical="center"/>
      <protection hidden="1"/>
    </xf>
    <xf numFmtId="0" fontId="22" fillId="2" borderId="11" xfId="2" applyFont="1" applyFill="1" applyBorder="1" applyAlignment="1" applyProtection="1">
      <alignment vertical="center" wrapText="1"/>
      <protection hidden="1"/>
    </xf>
    <xf numFmtId="0" fontId="22" fillId="2" borderId="11" xfId="2" applyFont="1" applyFill="1" applyBorder="1" applyAlignment="1" applyProtection="1">
      <alignment vertical="center"/>
      <protection hidden="1"/>
    </xf>
    <xf numFmtId="0" fontId="22" fillId="2" borderId="10" xfId="2" applyFont="1" applyFill="1" applyBorder="1" applyAlignment="1" applyProtection="1">
      <alignment vertical="center"/>
      <protection hidden="1"/>
    </xf>
    <xf numFmtId="0" fontId="15" fillId="2" borderId="12" xfId="2" applyFont="1" applyFill="1" applyBorder="1" applyAlignment="1" applyProtection="1">
      <alignment vertical="center"/>
      <protection hidden="1"/>
    </xf>
    <xf numFmtId="0" fontId="15" fillId="2" borderId="11" xfId="2" applyFont="1" applyFill="1" applyBorder="1" applyAlignment="1" applyProtection="1">
      <alignment vertical="center" wrapText="1"/>
      <protection hidden="1"/>
    </xf>
    <xf numFmtId="0" fontId="15" fillId="2" borderId="11" xfId="2" applyFont="1" applyFill="1" applyBorder="1" applyAlignment="1" applyProtection="1">
      <alignment vertical="center"/>
      <protection hidden="1"/>
    </xf>
    <xf numFmtId="0" fontId="15" fillId="2" borderId="11" xfId="2" applyFont="1" applyFill="1" applyBorder="1" applyAlignment="1" applyProtection="1">
      <alignment horizontal="center" vertical="center"/>
      <protection hidden="1"/>
    </xf>
    <xf numFmtId="0" fontId="15" fillId="2" borderId="10" xfId="2" applyFont="1" applyFill="1" applyBorder="1" applyAlignment="1" applyProtection="1">
      <alignment vertical="center"/>
      <protection hidden="1"/>
    </xf>
    <xf numFmtId="0" fontId="11" fillId="2" borderId="9" xfId="2" applyFont="1" applyFill="1" applyBorder="1" applyAlignment="1" applyProtection="1">
      <alignment vertical="center" wrapText="1"/>
      <protection hidden="1"/>
    </xf>
    <xf numFmtId="0" fontId="15" fillId="2" borderId="9" xfId="2" applyFont="1" applyFill="1" applyBorder="1" applyAlignment="1" applyProtection="1">
      <alignment horizontal="center" vertical="center"/>
      <protection hidden="1"/>
    </xf>
    <xf numFmtId="43" fontId="11" fillId="2" borderId="9" xfId="3" applyFont="1" applyFill="1" applyBorder="1" applyAlignment="1" applyProtection="1">
      <alignment horizontal="center" vertical="center"/>
      <protection hidden="1"/>
    </xf>
    <xf numFmtId="10" fontId="11" fillId="2" borderId="9" xfId="2" applyNumberFormat="1" applyFont="1" applyFill="1" applyBorder="1" applyAlignment="1" applyProtection="1">
      <alignment horizontal="center" vertical="center"/>
      <protection hidden="1"/>
    </xf>
    <xf numFmtId="10" fontId="15" fillId="2" borderId="9" xfId="2" applyNumberFormat="1" applyFont="1" applyFill="1" applyBorder="1" applyAlignment="1" applyProtection="1">
      <alignment horizontal="center" vertical="center"/>
      <protection hidden="1"/>
    </xf>
    <xf numFmtId="0" fontId="11" fillId="2" borderId="12" xfId="2" applyFont="1" applyFill="1" applyBorder="1" applyAlignment="1" applyProtection="1">
      <alignment horizontal="center" vertical="center"/>
      <protection hidden="1"/>
    </xf>
    <xf numFmtId="0" fontId="11" fillId="2" borderId="11" xfId="2" applyFont="1" applyFill="1" applyBorder="1" applyAlignment="1" applyProtection="1">
      <alignment vertical="center" wrapText="1"/>
      <protection hidden="1"/>
    </xf>
    <xf numFmtId="10" fontId="15" fillId="2" borderId="11" xfId="2" applyNumberFormat="1" applyFont="1" applyFill="1" applyBorder="1" applyAlignment="1" applyProtection="1">
      <alignment horizontal="center" vertical="center"/>
      <protection hidden="1"/>
    </xf>
    <xf numFmtId="0" fontId="15" fillId="2" borderId="10" xfId="2" applyFont="1" applyFill="1" applyBorder="1" applyAlignment="1" applyProtection="1">
      <alignment horizontal="center" vertical="center"/>
      <protection hidden="1"/>
    </xf>
    <xf numFmtId="10" fontId="11" fillId="2" borderId="9" xfId="4" applyNumberFormat="1" applyFont="1" applyFill="1" applyBorder="1" applyAlignment="1" applyProtection="1">
      <alignment horizontal="center" vertical="center"/>
      <protection hidden="1"/>
    </xf>
    <xf numFmtId="0" fontId="11" fillId="2" borderId="13" xfId="2" applyFont="1" applyFill="1" applyBorder="1" applyAlignment="1" applyProtection="1">
      <alignment vertical="center" wrapText="1"/>
      <protection hidden="1"/>
    </xf>
    <xf numFmtId="0" fontId="11" fillId="2" borderId="14" xfId="2" applyFont="1" applyFill="1" applyBorder="1" applyAlignment="1" applyProtection="1">
      <alignment vertical="center" wrapText="1"/>
      <protection hidden="1"/>
    </xf>
    <xf numFmtId="0" fontId="11" fillId="2" borderId="11" xfId="2" applyFont="1" applyFill="1" applyBorder="1" applyAlignment="1" applyProtection="1">
      <alignment horizontal="center" vertical="center"/>
      <protection hidden="1"/>
    </xf>
    <xf numFmtId="0" fontId="11" fillId="2" borderId="10" xfId="2" applyFont="1" applyFill="1" applyBorder="1" applyAlignment="1" applyProtection="1">
      <alignment horizontal="center" vertical="center"/>
      <protection hidden="1"/>
    </xf>
    <xf numFmtId="0" fontId="11" fillId="2" borderId="9" xfId="2" applyFont="1" applyFill="1" applyBorder="1" applyAlignment="1" applyProtection="1">
      <alignment horizontal="justify" vertical="center" wrapText="1"/>
      <protection hidden="1"/>
    </xf>
    <xf numFmtId="0" fontId="11" fillId="2" borderId="9" xfId="2" applyNumberFormat="1" applyFont="1" applyFill="1" applyBorder="1" applyAlignment="1" applyProtection="1">
      <alignment horizontal="center" vertical="center"/>
      <protection hidden="1"/>
    </xf>
    <xf numFmtId="9" fontId="11" fillId="2" borderId="9" xfId="2" applyNumberFormat="1" applyFont="1" applyFill="1" applyBorder="1" applyAlignment="1" applyProtection="1">
      <alignment horizontal="center" vertical="center"/>
      <protection hidden="1"/>
    </xf>
    <xf numFmtId="9" fontId="11" fillId="2" borderId="10" xfId="2" applyNumberFormat="1" applyFont="1" applyFill="1" applyBorder="1" applyAlignment="1" applyProtection="1">
      <alignment horizontal="center" vertical="center"/>
      <protection hidden="1"/>
    </xf>
    <xf numFmtId="0" fontId="11" fillId="2" borderId="9" xfId="2" applyFont="1" applyFill="1" applyBorder="1" applyAlignment="1" applyProtection="1">
      <alignment horizontal="center" vertical="center" wrapText="1"/>
      <protection hidden="1"/>
    </xf>
    <xf numFmtId="0" fontId="11" fillId="2" borderId="0" xfId="2" applyFont="1" applyFill="1" applyBorder="1" applyAlignment="1" applyProtection="1">
      <alignment vertical="center" wrapText="1"/>
      <protection hidden="1"/>
    </xf>
    <xf numFmtId="0" fontId="11" fillId="2" borderId="12" xfId="2" applyFont="1" applyFill="1" applyBorder="1" applyAlignment="1" applyProtection="1">
      <alignment horizontal="center" vertical="center" wrapText="1"/>
      <protection hidden="1"/>
    </xf>
    <xf numFmtId="0" fontId="11" fillId="2" borderId="0" xfId="2" applyFont="1" applyFill="1" applyBorder="1" applyAlignment="1" applyProtection="1">
      <alignment horizontal="left" vertical="center"/>
      <protection hidden="1"/>
    </xf>
    <xf numFmtId="0" fontId="11" fillId="2" borderId="9" xfId="2" applyFont="1" applyFill="1" applyBorder="1" applyAlignment="1" applyProtection="1">
      <alignment horizontal="left" vertical="center" wrapText="1"/>
      <protection hidden="1"/>
    </xf>
    <xf numFmtId="0" fontId="11" fillId="2" borderId="11" xfId="2" applyFont="1" applyFill="1" applyBorder="1" applyAlignment="1" applyProtection="1">
      <alignment horizontal="left" vertical="center" wrapText="1"/>
      <protection hidden="1"/>
    </xf>
    <xf numFmtId="0" fontId="15" fillId="2" borderId="0" xfId="2" applyFont="1" applyFill="1" applyBorder="1" applyProtection="1">
      <protection hidden="1"/>
    </xf>
    <xf numFmtId="0" fontId="11" fillId="7" borderId="9" xfId="2" applyFont="1" applyFill="1" applyBorder="1" applyAlignment="1" applyProtection="1">
      <alignment horizontal="center" vertical="center"/>
      <protection hidden="1"/>
    </xf>
    <xf numFmtId="0" fontId="15" fillId="2" borderId="9" xfId="2" applyFont="1" applyFill="1" applyBorder="1" applyAlignment="1" applyProtection="1">
      <alignment horizontal="left" vertical="center"/>
      <protection hidden="1"/>
    </xf>
    <xf numFmtId="43" fontId="11" fillId="2" borderId="9" xfId="3" applyFont="1" applyFill="1" applyBorder="1" applyAlignment="1" applyProtection="1">
      <alignment horizontal="center" vertical="center" wrapText="1"/>
      <protection hidden="1"/>
    </xf>
    <xf numFmtId="0" fontId="11" fillId="2" borderId="11" xfId="2" applyFont="1" applyFill="1" applyBorder="1" applyAlignment="1" applyProtection="1">
      <alignment horizontal="center" vertical="center" wrapText="1"/>
      <protection hidden="1"/>
    </xf>
    <xf numFmtId="43" fontId="11" fillId="2" borderId="11" xfId="3" applyFont="1" applyFill="1" applyBorder="1" applyAlignment="1" applyProtection="1">
      <alignment horizontal="center" vertical="center" wrapText="1"/>
      <protection hidden="1"/>
    </xf>
    <xf numFmtId="0" fontId="11" fillId="2" borderId="10" xfId="2" applyFont="1" applyFill="1" applyBorder="1" applyAlignment="1" applyProtection="1">
      <alignment horizontal="center" vertical="center" wrapText="1"/>
      <protection hidden="1"/>
    </xf>
    <xf numFmtId="2" fontId="6" fillId="2" borderId="1" xfId="1" applyNumberFormat="1" applyFont="1" applyFill="1" applyBorder="1" applyAlignment="1" applyProtection="1">
      <alignment horizontal="center"/>
      <protection hidden="1"/>
    </xf>
    <xf numFmtId="0" fontId="16" fillId="2" borderId="9" xfId="2" applyFont="1" applyFill="1" applyBorder="1" applyAlignment="1" applyProtection="1">
      <alignment horizontal="center" vertical="center"/>
      <protection hidden="1"/>
    </xf>
    <xf numFmtId="9" fontId="16" fillId="2" borderId="9" xfId="2" applyNumberFormat="1" applyFont="1" applyFill="1" applyBorder="1" applyAlignment="1" applyProtection="1">
      <alignment horizontal="center" vertical="center"/>
      <protection hidden="1"/>
    </xf>
    <xf numFmtId="0" fontId="5" fillId="2" borderId="3" xfId="1" applyFont="1" applyFill="1" applyBorder="1" applyAlignment="1" applyProtection="1">
      <alignment horizontal="center" vertical="center"/>
      <protection hidden="1"/>
    </xf>
    <xf numFmtId="0" fontId="9" fillId="2" borderId="4" xfId="1" applyFont="1" applyFill="1" applyBorder="1" applyAlignment="1" applyProtection="1">
      <alignment horizontal="center"/>
      <protection hidden="1"/>
    </xf>
    <xf numFmtId="0" fontId="5" fillId="2" borderId="4" xfId="1" applyFont="1" applyFill="1" applyBorder="1" applyProtection="1">
      <protection hidden="1"/>
    </xf>
    <xf numFmtId="0" fontId="2" fillId="2" borderId="4" xfId="1" applyFont="1" applyFill="1" applyBorder="1" applyProtection="1">
      <protection hidden="1"/>
    </xf>
    <xf numFmtId="0" fontId="2" fillId="2" borderId="8" xfId="1" applyFont="1" applyFill="1" applyBorder="1" applyProtection="1">
      <protection hidden="1"/>
    </xf>
    <xf numFmtId="0" fontId="5" fillId="2" borderId="5" xfId="1" applyFont="1" applyFill="1" applyBorder="1" applyProtection="1">
      <protection hidden="1"/>
    </xf>
    <xf numFmtId="0" fontId="5" fillId="2" borderId="3" xfId="1" applyFont="1" applyFill="1" applyBorder="1" applyProtection="1">
      <protection hidden="1"/>
    </xf>
    <xf numFmtId="0" fontId="5" fillId="2" borderId="2" xfId="1" applyFont="1" applyFill="1" applyBorder="1" applyProtection="1">
      <protection hidden="1"/>
    </xf>
    <xf numFmtId="0" fontId="5" fillId="2" borderId="4" xfId="1" applyFont="1" applyFill="1" applyBorder="1" applyAlignment="1" applyProtection="1">
      <alignment horizontal="center"/>
      <protection hidden="1"/>
    </xf>
    <xf numFmtId="0" fontId="5" fillId="2" borderId="3" xfId="1" applyFont="1" applyFill="1" applyBorder="1" applyAlignment="1" applyProtection="1">
      <alignment horizontal="center" vertical="center" wrapText="1"/>
      <protection hidden="1"/>
    </xf>
    <xf numFmtId="2" fontId="5" fillId="2" borderId="3" xfId="1" applyNumberFormat="1" applyFont="1" applyFill="1" applyBorder="1" applyAlignment="1" applyProtection="1">
      <alignment horizontal="center" vertical="center" wrapText="1"/>
      <protection hidden="1"/>
    </xf>
    <xf numFmtId="0" fontId="9" fillId="2" borderId="3" xfId="1" applyFont="1" applyFill="1" applyBorder="1" applyAlignment="1" applyProtection="1">
      <alignment horizontal="center"/>
      <protection hidden="1"/>
    </xf>
    <xf numFmtId="0" fontId="2" fillId="3" borderId="3" xfId="1" applyFont="1" applyFill="1" applyBorder="1" applyProtection="1">
      <protection hidden="1"/>
    </xf>
    <xf numFmtId="0" fontId="7" fillId="3" borderId="1" xfId="1" applyFont="1" applyFill="1" applyBorder="1" applyProtection="1">
      <protection hidden="1"/>
    </xf>
    <xf numFmtId="0" fontId="2" fillId="3" borderId="2" xfId="1" applyFont="1" applyFill="1" applyBorder="1" applyProtection="1">
      <protection hidden="1"/>
    </xf>
    <xf numFmtId="0" fontId="2" fillId="3" borderId="7" xfId="1" applyFont="1" applyFill="1" applyBorder="1" applyProtection="1">
      <protection hidden="1"/>
    </xf>
    <xf numFmtId="0" fontId="2" fillId="3" borderId="6" xfId="1" applyFont="1" applyFill="1" applyBorder="1" applyProtection="1">
      <protection hidden="1"/>
    </xf>
    <xf numFmtId="3" fontId="2" fillId="3" borderId="5" xfId="1" applyNumberFormat="1" applyFont="1" applyFill="1" applyBorder="1" applyProtection="1">
      <protection hidden="1"/>
    </xf>
    <xf numFmtId="0" fontId="7" fillId="3" borderId="6" xfId="1" applyFont="1" applyFill="1" applyBorder="1" applyProtection="1">
      <protection hidden="1"/>
    </xf>
    <xf numFmtId="0" fontId="2" fillId="3" borderId="3" xfId="1" applyFont="1" applyFill="1" applyBorder="1" applyAlignment="1" applyProtection="1">
      <alignment horizontal="center"/>
      <protection hidden="1"/>
    </xf>
    <xf numFmtId="3" fontId="2" fillId="3" borderId="2" xfId="1" applyNumberFormat="1" applyFont="1" applyFill="1" applyBorder="1" applyAlignment="1" applyProtection="1">
      <alignment horizontal="right"/>
      <protection hidden="1"/>
    </xf>
    <xf numFmtId="0" fontId="7" fillId="3" borderId="3" xfId="1" applyFont="1" applyFill="1" applyBorder="1" applyAlignment="1" applyProtection="1">
      <alignment horizontal="center"/>
      <protection hidden="1"/>
    </xf>
    <xf numFmtId="0" fontId="2" fillId="3" borderId="1" xfId="1" applyFont="1" applyFill="1" applyBorder="1" applyAlignment="1" applyProtection="1">
      <alignment horizontal="center"/>
      <protection hidden="1"/>
    </xf>
    <xf numFmtId="0" fontId="7" fillId="3" borderId="1" xfId="1" applyFont="1" applyFill="1" applyBorder="1" applyAlignment="1" applyProtection="1">
      <alignment horizontal="center"/>
      <protection hidden="1"/>
    </xf>
    <xf numFmtId="0" fontId="2" fillId="3" borderId="1" xfId="1" applyFont="1" applyFill="1" applyBorder="1" applyProtection="1">
      <protection hidden="1"/>
    </xf>
    <xf numFmtId="3" fontId="2" fillId="3" borderId="2" xfId="1" applyNumberFormat="1" applyFont="1" applyFill="1" applyBorder="1" applyProtection="1">
      <protection hidden="1"/>
    </xf>
    <xf numFmtId="0" fontId="5" fillId="3" borderId="3" xfId="1" applyFont="1" applyFill="1" applyBorder="1" applyAlignment="1" applyProtection="1">
      <alignment horizontal="center"/>
      <protection hidden="1"/>
    </xf>
    <xf numFmtId="0" fontId="5" fillId="3" borderId="1" xfId="1" applyFont="1" applyFill="1" applyBorder="1" applyAlignment="1" applyProtection="1">
      <alignment horizontal="center"/>
      <protection hidden="1"/>
    </xf>
    <xf numFmtId="3" fontId="5" fillId="3" borderId="2" xfId="1" applyNumberFormat="1" applyFont="1" applyFill="1" applyBorder="1" applyAlignment="1" applyProtection="1">
      <alignment horizontal="right"/>
      <protection hidden="1"/>
    </xf>
    <xf numFmtId="0" fontId="6" fillId="3" borderId="1" xfId="1" applyFont="1" applyFill="1" applyBorder="1" applyAlignment="1" applyProtection="1">
      <alignment horizontal="center"/>
      <protection hidden="1"/>
    </xf>
    <xf numFmtId="2" fontId="9" fillId="2" borderId="4" xfId="1" applyNumberFormat="1" applyFont="1" applyFill="1" applyBorder="1" applyAlignment="1" applyProtection="1">
      <alignment horizontal="center"/>
      <protection hidden="1"/>
    </xf>
    <xf numFmtId="0" fontId="9" fillId="2" borderId="1" xfId="1" applyFont="1" applyFill="1" applyBorder="1" applyAlignment="1" applyProtection="1">
      <alignment horizontal="center"/>
      <protection hidden="1"/>
    </xf>
    <xf numFmtId="0" fontId="5" fillId="3" borderId="4" xfId="1" applyFont="1" applyFill="1" applyBorder="1" applyProtection="1">
      <protection hidden="1"/>
    </xf>
    <xf numFmtId="2" fontId="2" fillId="3" borderId="2" xfId="1" applyNumberFormat="1" applyFont="1" applyFill="1" applyBorder="1" applyProtection="1">
      <protection hidden="1"/>
    </xf>
    <xf numFmtId="0" fontId="5" fillId="3" borderId="3" xfId="1" applyFont="1" applyFill="1" applyBorder="1" applyProtection="1">
      <protection hidden="1"/>
    </xf>
    <xf numFmtId="0" fontId="2" fillId="3" borderId="5" xfId="1" applyFont="1" applyFill="1" applyBorder="1" applyProtection="1">
      <protection hidden="1"/>
    </xf>
    <xf numFmtId="2" fontId="2" fillId="3" borderId="5" xfId="1" applyNumberFormat="1" applyFont="1" applyFill="1" applyBorder="1" applyProtection="1">
      <protection hidden="1"/>
    </xf>
    <xf numFmtId="0" fontId="2" fillId="3" borderId="3" xfId="2" applyFont="1" applyFill="1" applyBorder="1" applyAlignment="1" applyProtection="1">
      <protection hidden="1"/>
    </xf>
    <xf numFmtId="0" fontId="5" fillId="3" borderId="2" xfId="1" applyFont="1" applyFill="1" applyBorder="1" applyAlignment="1" applyProtection="1">
      <alignment horizontal="center"/>
      <protection hidden="1"/>
    </xf>
    <xf numFmtId="0" fontId="2" fillId="3" borderId="2" xfId="1" applyFont="1" applyFill="1" applyBorder="1" applyAlignment="1" applyProtection="1">
      <alignment horizontal="center"/>
      <protection hidden="1"/>
    </xf>
    <xf numFmtId="0" fontId="2" fillId="2" borderId="0" xfId="1" applyFont="1" applyFill="1" applyAlignment="1" applyProtection="1">
      <alignment wrapText="1"/>
      <protection hidden="1"/>
    </xf>
    <xf numFmtId="2" fontId="2" fillId="2" borderId="0" xfId="1" applyNumberFormat="1" applyFont="1" applyFill="1" applyAlignment="1" applyProtection="1">
      <alignment wrapText="1"/>
      <protection hidden="1"/>
    </xf>
    <xf numFmtId="0" fontId="2" fillId="2" borderId="0" xfId="1" applyFont="1" applyFill="1" applyProtection="1">
      <protection hidden="1"/>
    </xf>
    <xf numFmtId="0" fontId="5" fillId="2" borderId="0" xfId="1" applyFont="1" applyFill="1" applyProtection="1">
      <protection hidden="1"/>
    </xf>
    <xf numFmtId="0" fontId="1" fillId="2" borderId="0" xfId="1" applyFill="1" applyProtection="1">
      <protection hidden="1"/>
    </xf>
    <xf numFmtId="2" fontId="5" fillId="2" borderId="0" xfId="1" applyNumberFormat="1" applyFont="1" applyFill="1" applyProtection="1">
      <protection hidden="1"/>
    </xf>
    <xf numFmtId="2" fontId="1" fillId="2" borderId="0" xfId="1" applyNumberFormat="1" applyFill="1" applyProtection="1">
      <protection hidden="1"/>
    </xf>
    <xf numFmtId="0" fontId="4" fillId="2" borderId="0" xfId="1" applyFont="1" applyFill="1" applyAlignment="1" applyProtection="1">
      <alignment wrapText="1"/>
      <protection hidden="1"/>
    </xf>
    <xf numFmtId="0" fontId="2" fillId="11" borderId="3" xfId="2" applyFont="1" applyFill="1" applyBorder="1" applyAlignment="1" applyProtection="1">
      <alignment horizontal="center"/>
      <protection locked="0"/>
    </xf>
    <xf numFmtId="0" fontId="15" fillId="2" borderId="0" xfId="2" applyFont="1" applyFill="1" applyBorder="1" applyAlignment="1" applyProtection="1">
      <alignment horizontal="center" vertical="center" wrapText="1"/>
      <protection locked="0"/>
    </xf>
    <xf numFmtId="2" fontId="14" fillId="2" borderId="0" xfId="2" applyNumberFormat="1" applyFont="1" applyFill="1" applyBorder="1" applyAlignment="1" applyProtection="1">
      <alignment horizontal="center" vertical="center" wrapText="1"/>
      <protection locked="0"/>
    </xf>
    <xf numFmtId="2" fontId="14" fillId="2" borderId="0" xfId="2" applyNumberFormat="1" applyFont="1" applyFill="1" applyBorder="1" applyAlignment="1" applyProtection="1">
      <alignment vertical="center" wrapText="1"/>
      <protection locked="0"/>
    </xf>
    <xf numFmtId="2" fontId="12" fillId="2" borderId="0" xfId="2" applyNumberFormat="1" applyFont="1" applyFill="1" applyBorder="1" applyAlignment="1" applyProtection="1">
      <alignment vertical="center" wrapText="1"/>
      <protection locked="0"/>
    </xf>
    <xf numFmtId="0" fontId="15" fillId="2" borderId="0" xfId="2" applyFont="1" applyFill="1" applyBorder="1" applyAlignment="1" applyProtection="1">
      <alignment vertical="center" wrapText="1"/>
      <protection locked="0"/>
    </xf>
    <xf numFmtId="0" fontId="11" fillId="2" borderId="9" xfId="2" applyFont="1" applyFill="1" applyBorder="1" applyAlignment="1" applyProtection="1">
      <alignment vertical="center" wrapText="1"/>
      <protection locked="0"/>
    </xf>
    <xf numFmtId="2" fontId="12" fillId="5" borderId="9" xfId="2" applyNumberFormat="1" applyFont="1" applyFill="1" applyBorder="1" applyAlignment="1" applyProtection="1">
      <alignment horizontal="center" vertical="center" wrapText="1"/>
      <protection hidden="1"/>
    </xf>
    <xf numFmtId="0" fontId="11" fillId="2" borderId="9" xfId="2" applyFont="1" applyFill="1" applyBorder="1" applyAlignment="1" applyProtection="1">
      <alignment horizontal="justify" vertical="center" wrapText="1"/>
    </xf>
    <xf numFmtId="0" fontId="11" fillId="2" borderId="9" xfId="2" applyFont="1" applyFill="1" applyBorder="1" applyAlignment="1" applyProtection="1">
      <alignment horizontal="left" vertical="center" wrapText="1"/>
      <protection locked="0"/>
    </xf>
    <xf numFmtId="0" fontId="11" fillId="2" borderId="9" xfId="2" applyFont="1" applyFill="1" applyBorder="1" applyAlignment="1" applyProtection="1">
      <alignment horizontal="justify" vertical="center" wrapText="1"/>
      <protection locked="0"/>
    </xf>
    <xf numFmtId="2" fontId="14" fillId="5" borderId="9" xfId="2" applyNumberFormat="1" applyFont="1" applyFill="1" applyBorder="1" applyAlignment="1" applyProtection="1">
      <alignment horizontal="center" vertical="center" wrapText="1"/>
      <protection hidden="1"/>
    </xf>
    <xf numFmtId="0" fontId="11" fillId="2" borderId="9" xfId="2" applyFont="1" applyFill="1" applyBorder="1" applyAlignment="1" applyProtection="1">
      <alignment horizontal="center" vertical="center" wrapText="1"/>
      <protection locked="0"/>
    </xf>
    <xf numFmtId="2" fontId="18" fillId="4" borderId="9" xfId="2" applyNumberFormat="1" applyFont="1" applyFill="1" applyBorder="1" applyAlignment="1" applyProtection="1">
      <alignment horizontal="center" vertical="center" wrapText="1"/>
      <protection hidden="1"/>
    </xf>
    <xf numFmtId="0" fontId="15" fillId="2" borderId="0" xfId="2" applyFont="1" applyFill="1" applyBorder="1" applyAlignment="1" applyProtection="1">
      <alignment horizontal="right" vertical="center" wrapText="1"/>
      <protection hidden="1"/>
    </xf>
    <xf numFmtId="2" fontId="14" fillId="2" borderId="0" xfId="2" applyNumberFormat="1" applyFont="1" applyFill="1" applyBorder="1" applyAlignment="1" applyProtection="1">
      <alignment horizontal="center" vertical="center" wrapText="1"/>
      <protection hidden="1"/>
    </xf>
    <xf numFmtId="0" fontId="15" fillId="2" borderId="0" xfId="2" applyFont="1" applyFill="1" applyBorder="1" applyAlignment="1" applyProtection="1">
      <alignment vertical="center" wrapText="1"/>
      <protection hidden="1"/>
    </xf>
    <xf numFmtId="2" fontId="12" fillId="2" borderId="0" xfId="2" applyNumberFormat="1" applyFont="1" applyFill="1" applyBorder="1" applyAlignment="1" applyProtection="1">
      <alignment vertical="center" wrapText="1"/>
      <protection hidden="1"/>
    </xf>
    <xf numFmtId="2" fontId="12" fillId="2" borderId="9" xfId="2" applyNumberFormat="1" applyFont="1" applyFill="1" applyBorder="1" applyAlignment="1" applyProtection="1">
      <alignment vertical="center" wrapText="1"/>
      <protection hidden="1"/>
    </xf>
    <xf numFmtId="0" fontId="15" fillId="2" borderId="9" xfId="2" applyFont="1" applyFill="1" applyBorder="1" applyAlignment="1" applyProtection="1">
      <alignment horizontal="right" vertical="center" wrapText="1"/>
      <protection hidden="1"/>
    </xf>
    <xf numFmtId="2" fontId="14" fillId="2" borderId="9" xfId="2" applyNumberFormat="1" applyFont="1" applyFill="1" applyBorder="1" applyAlignment="1" applyProtection="1">
      <alignment vertical="center" wrapText="1"/>
      <protection hidden="1"/>
    </xf>
    <xf numFmtId="2" fontId="12" fillId="2" borderId="9" xfId="2" applyNumberFormat="1" applyFont="1" applyFill="1" applyBorder="1" applyAlignment="1" applyProtection="1">
      <alignment horizontal="center" vertical="center" wrapText="1"/>
      <protection hidden="1"/>
    </xf>
    <xf numFmtId="0" fontId="15" fillId="2" borderId="9" xfId="2" applyFont="1" applyFill="1" applyBorder="1" applyAlignment="1" applyProtection="1">
      <alignment horizontal="center" vertical="center" wrapText="1"/>
    </xf>
    <xf numFmtId="0" fontId="22" fillId="2" borderId="9" xfId="2" applyFont="1" applyFill="1" applyBorder="1" applyAlignment="1" applyProtection="1">
      <alignment horizontal="left" vertical="center" wrapText="1"/>
    </xf>
    <xf numFmtId="164" fontId="14" fillId="2" borderId="9" xfId="3" applyNumberFormat="1" applyFont="1" applyFill="1" applyBorder="1" applyAlignment="1" applyProtection="1">
      <alignment horizontal="center" vertical="center" wrapText="1"/>
      <protection hidden="1"/>
    </xf>
    <xf numFmtId="0" fontId="10" fillId="2" borderId="0" xfId="1" applyFont="1" applyFill="1" applyAlignment="1" applyProtection="1">
      <protection hidden="1"/>
    </xf>
    <xf numFmtId="0" fontId="15" fillId="2" borderId="0" xfId="2" applyFont="1" applyFill="1" applyBorder="1" applyAlignment="1" applyProtection="1">
      <alignment horizontal="left" vertical="center" wrapText="1"/>
      <protection locked="0"/>
    </xf>
    <xf numFmtId="0" fontId="16" fillId="2" borderId="0" xfId="2" applyFont="1" applyFill="1" applyBorder="1" applyAlignment="1" applyProtection="1">
      <alignment horizontal="left" vertical="center" wrapText="1"/>
      <protection hidden="1"/>
    </xf>
    <xf numFmtId="0" fontId="15" fillId="2" borderId="0" xfId="2" applyFont="1" applyFill="1" applyBorder="1" applyAlignment="1" applyProtection="1">
      <alignment vertical="center" wrapText="1"/>
    </xf>
    <xf numFmtId="164" fontId="26" fillId="2" borderId="0" xfId="3" applyNumberFormat="1" applyFont="1" applyFill="1" applyBorder="1" applyAlignment="1" applyProtection="1">
      <alignment vertical="center" wrapText="1"/>
    </xf>
    <xf numFmtId="0" fontId="25" fillId="2" borderId="0" xfId="2" applyFont="1" applyFill="1" applyBorder="1" applyAlignment="1" applyProtection="1">
      <alignment vertical="center" wrapText="1"/>
    </xf>
    <xf numFmtId="0" fontId="23" fillId="2" borderId="0" xfId="2" applyFont="1" applyFill="1" applyBorder="1" applyAlignment="1" applyProtection="1">
      <alignment vertical="center" wrapText="1"/>
    </xf>
    <xf numFmtId="0" fontId="22" fillId="2" borderId="11" xfId="2" applyFont="1" applyFill="1" applyBorder="1" applyAlignment="1" applyProtection="1">
      <alignment vertical="center" wrapText="1"/>
    </xf>
    <xf numFmtId="0" fontId="22" fillId="2" borderId="10" xfId="2" applyFont="1" applyFill="1" applyBorder="1" applyAlignment="1" applyProtection="1">
      <alignment vertical="center" wrapText="1"/>
    </xf>
    <xf numFmtId="0" fontId="15" fillId="2" borderId="11" xfId="2" applyFont="1" applyFill="1" applyBorder="1" applyAlignment="1" applyProtection="1">
      <alignment vertical="center" wrapText="1"/>
    </xf>
    <xf numFmtId="0" fontId="15" fillId="2" borderId="10" xfId="2" applyFont="1" applyFill="1" applyBorder="1" applyAlignment="1" applyProtection="1">
      <alignment vertical="center" wrapText="1"/>
    </xf>
    <xf numFmtId="0" fontId="11" fillId="2" borderId="11" xfId="2" applyFont="1" applyFill="1" applyBorder="1" applyAlignment="1" applyProtection="1">
      <alignment vertical="center" wrapText="1"/>
    </xf>
    <xf numFmtId="44" fontId="15" fillId="2" borderId="11" xfId="5" applyFont="1" applyFill="1" applyBorder="1" applyAlignment="1" applyProtection="1">
      <alignment vertical="center" wrapText="1"/>
    </xf>
    <xf numFmtId="44" fontId="15" fillId="2" borderId="10" xfId="5" applyFont="1" applyFill="1" applyBorder="1" applyAlignment="1" applyProtection="1">
      <alignment vertical="center" wrapText="1"/>
    </xf>
    <xf numFmtId="0" fontId="16" fillId="2" borderId="0" xfId="2" applyFont="1" applyFill="1" applyBorder="1" applyAlignment="1" applyProtection="1">
      <alignment vertical="center" wrapText="1"/>
      <protection hidden="1"/>
    </xf>
    <xf numFmtId="164" fontId="14" fillId="2" borderId="13" xfId="3" applyNumberFormat="1" applyFont="1" applyFill="1" applyBorder="1" applyAlignment="1" applyProtection="1">
      <alignment vertical="center" wrapText="1"/>
      <protection hidden="1"/>
    </xf>
    <xf numFmtId="2" fontId="14" fillId="2" borderId="13" xfId="2" applyNumberFormat="1" applyFont="1" applyFill="1" applyBorder="1" applyAlignment="1" applyProtection="1">
      <alignment vertical="center" wrapText="1"/>
      <protection hidden="1"/>
    </xf>
    <xf numFmtId="164" fontId="14" fillId="2" borderId="15" xfId="3" applyNumberFormat="1" applyFont="1" applyFill="1" applyBorder="1" applyAlignment="1" applyProtection="1">
      <alignment vertical="center" wrapText="1"/>
      <protection hidden="1"/>
    </xf>
    <xf numFmtId="2" fontId="14" fillId="2" borderId="15" xfId="2" applyNumberFormat="1" applyFont="1" applyFill="1" applyBorder="1" applyAlignment="1" applyProtection="1">
      <alignment vertical="center" wrapText="1"/>
      <protection hidden="1"/>
    </xf>
    <xf numFmtId="0" fontId="15" fillId="2" borderId="0" xfId="2" applyFont="1" applyFill="1" applyBorder="1" applyAlignment="1" applyProtection="1">
      <alignment vertical="center"/>
    </xf>
    <xf numFmtId="0" fontId="23" fillId="2" borderId="0" xfId="2" applyFont="1" applyFill="1" applyBorder="1" applyAlignment="1" applyProtection="1">
      <alignment vertical="center"/>
    </xf>
    <xf numFmtId="0" fontId="15" fillId="2" borderId="0" xfId="2" applyFont="1" applyFill="1" applyBorder="1" applyAlignment="1" applyProtection="1">
      <alignment horizontal="center" vertical="center"/>
      <protection locked="0"/>
    </xf>
    <xf numFmtId="0" fontId="15" fillId="2" borderId="0" xfId="2" applyFont="1" applyFill="1" applyBorder="1" applyAlignment="1" applyProtection="1">
      <alignment vertical="center"/>
      <protection locked="0"/>
    </xf>
    <xf numFmtId="0" fontId="15" fillId="2" borderId="13" xfId="2" applyFont="1" applyFill="1" applyBorder="1" applyAlignment="1" applyProtection="1">
      <alignment vertical="center"/>
    </xf>
    <xf numFmtId="0" fontId="15" fillId="2" borderId="15" xfId="2" applyFont="1" applyFill="1" applyBorder="1" applyAlignment="1" applyProtection="1">
      <alignment vertical="center"/>
    </xf>
    <xf numFmtId="0" fontId="22" fillId="2" borderId="12" xfId="2" applyFont="1" applyFill="1" applyBorder="1" applyAlignment="1" applyProtection="1">
      <alignment vertical="center"/>
    </xf>
    <xf numFmtId="0" fontId="15" fillId="2" borderId="12" xfId="2" applyFont="1" applyFill="1" applyBorder="1" applyAlignment="1" applyProtection="1">
      <alignment vertical="center"/>
    </xf>
    <xf numFmtId="0" fontId="11" fillId="2" borderId="9" xfId="2" applyFont="1" applyFill="1" applyBorder="1" applyAlignment="1" applyProtection="1">
      <alignment horizontal="center" vertical="center"/>
    </xf>
    <xf numFmtId="0" fontId="11" fillId="2" borderId="12" xfId="2" applyFont="1" applyFill="1" applyBorder="1" applyAlignment="1" applyProtection="1">
      <alignment horizontal="center" vertical="center"/>
    </xf>
    <xf numFmtId="0" fontId="11" fillId="2" borderId="9" xfId="2" applyFont="1" applyFill="1" applyBorder="1" applyAlignment="1" applyProtection="1">
      <alignment vertical="center"/>
    </xf>
    <xf numFmtId="0" fontId="11" fillId="2" borderId="12" xfId="2" applyFont="1" applyFill="1" applyBorder="1" applyAlignment="1" applyProtection="1">
      <alignment vertical="center"/>
    </xf>
    <xf numFmtId="0" fontId="11" fillId="2" borderId="9" xfId="2" applyFont="1" applyFill="1" applyBorder="1" applyAlignment="1" applyProtection="1">
      <alignment horizontal="left" vertical="center"/>
    </xf>
    <xf numFmtId="0" fontId="11" fillId="2" borderId="12" xfId="2" applyFont="1" applyFill="1" applyBorder="1" applyAlignment="1" applyProtection="1">
      <alignment horizontal="left" vertical="center"/>
    </xf>
    <xf numFmtId="44" fontId="15" fillId="2" borderId="12" xfId="5" applyFont="1" applyFill="1" applyBorder="1" applyAlignment="1" applyProtection="1">
      <alignment vertical="center"/>
    </xf>
    <xf numFmtId="0" fontId="15" fillId="2" borderId="0" xfId="2" applyFont="1" applyFill="1" applyBorder="1" applyAlignment="1" applyProtection="1">
      <alignment horizontal="right" vertical="center"/>
      <protection hidden="1"/>
    </xf>
    <xf numFmtId="0" fontId="16"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protection hidden="1"/>
    </xf>
    <xf numFmtId="0" fontId="11" fillId="2" borderId="0" xfId="2" applyFont="1" applyFill="1" applyBorder="1" applyAlignment="1" applyProtection="1">
      <alignment horizontal="center" vertical="center"/>
      <protection locked="0"/>
    </xf>
    <xf numFmtId="164" fontId="26" fillId="2" borderId="0" xfId="3" applyNumberFormat="1" applyFont="1" applyFill="1" applyBorder="1" applyAlignment="1" applyProtection="1">
      <alignment horizontal="center" vertical="center"/>
    </xf>
    <xf numFmtId="0" fontId="25" fillId="2" borderId="0" xfId="2" applyFont="1" applyFill="1" applyBorder="1" applyAlignment="1" applyProtection="1">
      <alignment horizontal="center" vertical="center"/>
    </xf>
    <xf numFmtId="0" fontId="11" fillId="2" borderId="0" xfId="2" applyFont="1" applyFill="1" applyBorder="1" applyAlignment="1" applyProtection="1">
      <alignment vertical="center" wrapText="1"/>
    </xf>
    <xf numFmtId="164" fontId="3" fillId="2" borderId="0" xfId="3" applyNumberFormat="1" applyFont="1" applyFill="1" applyBorder="1" applyAlignment="1" applyProtection="1">
      <alignment vertical="center" wrapText="1"/>
    </xf>
    <xf numFmtId="0" fontId="24" fillId="2" borderId="0" xfId="2" applyFont="1" applyFill="1" applyBorder="1" applyAlignment="1" applyProtection="1">
      <alignment vertical="center" wrapText="1"/>
    </xf>
    <xf numFmtId="0" fontId="11" fillId="2" borderId="11" xfId="2" applyFont="1" applyFill="1" applyBorder="1" applyAlignment="1" applyProtection="1">
      <alignment vertical="center" wrapText="1"/>
      <protection locked="0"/>
    </xf>
    <xf numFmtId="0" fontId="11" fillId="2" borderId="12" xfId="2" applyFont="1" applyFill="1" applyBorder="1" applyAlignment="1" applyProtection="1">
      <alignment vertical="center" wrapText="1"/>
      <protection locked="0"/>
    </xf>
    <xf numFmtId="44" fontId="11" fillId="2" borderId="11" xfId="5" applyFont="1" applyFill="1" applyBorder="1" applyAlignment="1" applyProtection="1">
      <alignment vertical="center" wrapText="1"/>
      <protection locked="0"/>
    </xf>
    <xf numFmtId="0" fontId="15" fillId="6" borderId="9" xfId="2" applyFont="1" applyFill="1" applyBorder="1" applyAlignment="1" applyProtection="1">
      <alignment horizontal="center" vertical="center" wrapText="1"/>
      <protection hidden="1"/>
    </xf>
    <xf numFmtId="0" fontId="15" fillId="10" borderId="9" xfId="2" applyFont="1" applyFill="1" applyBorder="1" applyAlignment="1" applyProtection="1">
      <alignment horizontal="center" vertical="center" wrapText="1"/>
      <protection hidden="1"/>
    </xf>
    <xf numFmtId="0" fontId="15" fillId="9" borderId="9" xfId="2" applyFont="1" applyFill="1" applyBorder="1" applyAlignment="1" applyProtection="1">
      <alignment horizontal="center" vertical="center" wrapText="1"/>
      <protection hidden="1"/>
    </xf>
    <xf numFmtId="0" fontId="15" fillId="8" borderId="9" xfId="2" applyFont="1" applyFill="1" applyBorder="1" applyAlignment="1" applyProtection="1">
      <alignment horizontal="center" vertical="center" wrapText="1"/>
      <protection hidden="1"/>
    </xf>
    <xf numFmtId="10" fontId="11" fillId="2" borderId="9" xfId="2" applyNumberFormat="1" applyFont="1" applyFill="1" applyBorder="1" applyAlignment="1" applyProtection="1">
      <alignment horizontal="center" vertical="center" wrapText="1"/>
      <protection hidden="1"/>
    </xf>
    <xf numFmtId="10" fontId="11" fillId="2" borderId="11" xfId="2" applyNumberFormat="1" applyFont="1" applyFill="1" applyBorder="1" applyAlignment="1" applyProtection="1">
      <alignment horizontal="center" vertical="center" wrapText="1"/>
      <protection hidden="1"/>
    </xf>
    <xf numFmtId="0" fontId="11" fillId="2" borderId="0" xfId="2" applyFont="1" applyFill="1" applyBorder="1" applyAlignment="1" applyProtection="1">
      <alignment horizontal="left" wrapText="1"/>
      <protection locked="0"/>
    </xf>
    <xf numFmtId="0" fontId="29" fillId="2" borderId="0" xfId="2" applyFont="1" applyFill="1" applyBorder="1" applyAlignment="1" applyProtection="1">
      <alignment horizontal="center" wrapText="1"/>
      <protection hidden="1"/>
    </xf>
    <xf numFmtId="0" fontId="28" fillId="2" borderId="0" xfId="2" applyFont="1" applyFill="1" applyBorder="1" applyAlignment="1" applyProtection="1">
      <alignment horizontal="center" wrapText="1"/>
      <protection hidden="1"/>
    </xf>
    <xf numFmtId="165" fontId="27" fillId="2" borderId="0" xfId="2" applyNumberFormat="1" applyFont="1" applyFill="1" applyBorder="1" applyAlignment="1" applyProtection="1">
      <alignment horizontal="center" vertical="center" wrapText="1"/>
      <protection hidden="1"/>
    </xf>
    <xf numFmtId="0" fontId="22" fillId="2" borderId="11" xfId="2" applyFont="1" applyFill="1" applyBorder="1" applyAlignment="1" applyProtection="1">
      <alignment horizontal="center" vertical="center" wrapText="1"/>
      <protection hidden="1"/>
    </xf>
    <xf numFmtId="0" fontId="15" fillId="2" borderId="11" xfId="2" applyFont="1" applyFill="1" applyBorder="1" applyAlignment="1" applyProtection="1">
      <alignment horizontal="center" vertical="center" wrapText="1"/>
      <protection hidden="1"/>
    </xf>
    <xf numFmtId="0" fontId="11" fillId="2" borderId="0" xfId="2" applyFont="1" applyFill="1" applyBorder="1" applyAlignment="1" applyProtection="1">
      <alignment horizontal="center" wrapText="1"/>
      <protection locked="0"/>
    </xf>
    <xf numFmtId="165" fontId="27" fillId="2" borderId="16" xfId="2" applyNumberFormat="1" applyFont="1" applyFill="1" applyBorder="1" applyAlignment="1" applyProtection="1">
      <alignment vertical="center" wrapText="1"/>
      <protection hidden="1"/>
    </xf>
    <xf numFmtId="43" fontId="11" fillId="2" borderId="0" xfId="3" applyFont="1" applyFill="1" applyBorder="1" applyAlignment="1" applyProtection="1">
      <alignment wrapText="1"/>
      <protection locked="0"/>
    </xf>
    <xf numFmtId="43" fontId="11" fillId="2" borderId="0" xfId="3" applyFont="1" applyFill="1" applyBorder="1" applyAlignment="1" applyProtection="1">
      <alignment horizontal="left" wrapText="1"/>
      <protection locked="0"/>
    </xf>
    <xf numFmtId="0" fontId="33" fillId="2" borderId="0" xfId="6" applyFill="1"/>
    <xf numFmtId="0" fontId="33" fillId="2" borderId="0" xfId="6" applyFill="1" applyAlignment="1">
      <alignment vertical="center"/>
    </xf>
    <xf numFmtId="3" fontId="5" fillId="2" borderId="5" xfId="2" applyNumberFormat="1" applyFont="1" applyFill="1" applyBorder="1" applyAlignment="1" applyProtection="1">
      <alignment horizontal="center"/>
      <protection locked="0"/>
    </xf>
    <xf numFmtId="0" fontId="36" fillId="0" borderId="0" xfId="0" applyFont="1" applyAlignment="1" applyProtection="1"/>
    <xf numFmtId="0" fontId="23" fillId="0" borderId="0" xfId="0" applyFont="1" applyAlignment="1" applyProtection="1">
      <alignment horizontal="center" vertical="center"/>
      <protection locked="0"/>
    </xf>
    <xf numFmtId="0" fontId="36" fillId="0" borderId="0" xfId="0" applyFont="1" applyAlignment="1" applyProtection="1">
      <alignment horizontal="left" vertical="center" indent="1"/>
    </xf>
    <xf numFmtId="0" fontId="0" fillId="0" borderId="0" xfId="0" applyAlignment="1" applyProtection="1"/>
    <xf numFmtId="0" fontId="0" fillId="0" borderId="0" xfId="0" applyFill="1" applyAlignment="1" applyProtection="1"/>
    <xf numFmtId="0" fontId="0" fillId="0" borderId="0" xfId="0" applyAlignment="1" applyProtection="1">
      <alignment horizontal="left"/>
    </xf>
    <xf numFmtId="0" fontId="0" fillId="0" borderId="0" xfId="0" applyAlignment="1" applyProtection="1">
      <protection locked="0"/>
    </xf>
    <xf numFmtId="0" fontId="38" fillId="0" borderId="3" xfId="0" applyFont="1" applyBorder="1" applyAlignment="1" applyProtection="1">
      <alignment horizontal="center" vertical="center"/>
      <protection locked="0"/>
    </xf>
    <xf numFmtId="0" fontId="39" fillId="0" borderId="3" xfId="0" applyFont="1" applyBorder="1" applyAlignment="1" applyProtection="1">
      <alignment horizontal="center" vertical="center"/>
      <protection locked="0"/>
    </xf>
    <xf numFmtId="14" fontId="0" fillId="12" borderId="0" xfId="0" applyNumberFormat="1" applyFill="1" applyAlignment="1" applyProtection="1">
      <alignment horizontal="left"/>
    </xf>
    <xf numFmtId="0" fontId="36" fillId="0" borderId="0" xfId="0" applyFont="1" applyProtection="1"/>
    <xf numFmtId="0" fontId="36" fillId="0" borderId="0" xfId="0" applyFont="1" applyAlignment="1" applyProtection="1">
      <alignment vertical="center"/>
    </xf>
    <xf numFmtId="0" fontId="0" fillId="12" borderId="0" xfId="0" applyFill="1" applyAlignment="1" applyProtection="1">
      <alignment horizontal="left"/>
    </xf>
    <xf numFmtId="0" fontId="38" fillId="0" borderId="0" xfId="0" applyFont="1" applyAlignment="1" applyProtection="1">
      <alignment horizontal="center" vertical="center"/>
      <protection locked="0"/>
    </xf>
    <xf numFmtId="0" fontId="36" fillId="0" borderId="0" xfId="0" applyFont="1" applyAlignment="1" applyProtection="1">
      <alignment horizontal="left"/>
    </xf>
    <xf numFmtId="0" fontId="38" fillId="0" borderId="0" xfId="0" applyFont="1" applyBorder="1" applyAlignment="1" applyProtection="1">
      <alignment horizontal="center" vertical="center"/>
      <protection locked="0"/>
    </xf>
    <xf numFmtId="0" fontId="23" fillId="0" borderId="3" xfId="0" applyFont="1" applyBorder="1" applyAlignment="1" applyProtection="1">
      <alignment horizontal="center" vertical="center"/>
      <protection locked="0"/>
    </xf>
    <xf numFmtId="0" fontId="36" fillId="0" borderId="16" xfId="0" applyFont="1" applyBorder="1" applyAlignment="1" applyProtection="1">
      <alignment horizontal="left" vertical="center" indent="1"/>
      <protection locked="0"/>
    </xf>
    <xf numFmtId="0" fontId="0" fillId="0" borderId="0" xfId="0" quotePrefix="1" applyAlignment="1" applyProtection="1"/>
    <xf numFmtId="0" fontId="36" fillId="0" borderId="0" xfId="0" applyFont="1" applyAlignment="1" applyProtection="1">
      <protection locked="0"/>
    </xf>
    <xf numFmtId="0" fontId="36" fillId="0" borderId="0" xfId="0" applyFont="1" applyAlignment="1" applyProtection="1">
      <alignment horizontal="left" vertical="center" indent="1"/>
      <protection locked="0"/>
    </xf>
    <xf numFmtId="0" fontId="0" fillId="0" borderId="0" xfId="0" applyFill="1" applyAlignment="1" applyProtection="1">
      <protection locked="0"/>
    </xf>
    <xf numFmtId="10" fontId="12" fillId="2" borderId="9" xfId="4" applyNumberFormat="1" applyFont="1" applyFill="1" applyBorder="1" applyAlignment="1" applyProtection="1">
      <alignment horizontal="center" vertical="center" wrapText="1"/>
    </xf>
    <xf numFmtId="43" fontId="12" fillId="2" borderId="9" xfId="3" applyNumberFormat="1" applyFont="1" applyFill="1" applyBorder="1" applyAlignment="1" applyProtection="1">
      <alignment horizontal="center" vertical="center" wrapText="1"/>
    </xf>
    <xf numFmtId="164" fontId="14" fillId="2" borderId="0" xfId="3" applyNumberFormat="1" applyFont="1" applyFill="1" applyBorder="1" applyAlignment="1" applyProtection="1">
      <alignment horizontal="center" vertical="center" wrapText="1"/>
      <protection locked="0" hidden="1"/>
    </xf>
    <xf numFmtId="0" fontId="0" fillId="0" borderId="0" xfId="0" quotePrefix="1" applyAlignment="1" applyProtection="1">
      <alignment horizontal="left"/>
    </xf>
    <xf numFmtId="14" fontId="12" fillId="2" borderId="9" xfId="2" applyNumberFormat="1" applyFont="1" applyFill="1" applyBorder="1" applyAlignment="1" applyProtection="1">
      <alignment horizontal="center" vertical="center" wrapText="1"/>
    </xf>
    <xf numFmtId="43" fontId="5" fillId="2" borderId="5" xfId="7" applyFont="1" applyFill="1" applyBorder="1" applyAlignment="1" applyProtection="1">
      <alignment horizontal="center"/>
      <protection locked="0"/>
    </xf>
    <xf numFmtId="43" fontId="14" fillId="0" borderId="0" xfId="7" applyFont="1" applyBorder="1" applyAlignment="1" applyProtection="1">
      <alignment horizontal="center" wrapText="1"/>
      <protection locked="0"/>
    </xf>
    <xf numFmtId="0" fontId="34" fillId="2" borderId="0" xfId="6" applyFont="1" applyFill="1" applyAlignment="1">
      <alignment horizontal="center"/>
    </xf>
    <xf numFmtId="0" fontId="0" fillId="0" borderId="6" xfId="0" applyBorder="1" applyAlignment="1">
      <alignment vertical="center" wrapText="1"/>
    </xf>
    <xf numFmtId="0" fontId="0" fillId="0" borderId="6" xfId="0" applyBorder="1" applyAlignment="1">
      <alignment vertical="top" wrapText="1"/>
    </xf>
    <xf numFmtId="0" fontId="0" fillId="0" borderId="1" xfId="0" applyBorder="1" applyAlignment="1">
      <alignment vertical="top" wrapText="1"/>
    </xf>
    <xf numFmtId="0" fontId="33" fillId="2" borderId="0" xfId="6" applyFill="1" applyAlignment="1"/>
    <xf numFmtId="0" fontId="35" fillId="2" borderId="0" xfId="6" applyFont="1" applyFill="1" applyAlignment="1"/>
    <xf numFmtId="0" fontId="34" fillId="2" borderId="5" xfId="6" applyFont="1" applyFill="1" applyBorder="1" applyAlignment="1"/>
    <xf numFmtId="0" fontId="0" fillId="0" borderId="6" xfId="0" applyBorder="1" applyAlignment="1">
      <alignment horizontal="justify" vertical="center"/>
    </xf>
    <xf numFmtId="0" fontId="0" fillId="0" borderId="6" xfId="0" applyBorder="1" applyAlignment="1">
      <alignment vertical="top"/>
    </xf>
    <xf numFmtId="0" fontId="0" fillId="0" borderId="1" xfId="0" applyBorder="1" applyAlignment="1">
      <alignment vertical="top"/>
    </xf>
    <xf numFmtId="0" fontId="0" fillId="0" borderId="1" xfId="0" applyBorder="1" applyAlignment="1">
      <alignment horizontal="justify" vertical="center"/>
    </xf>
    <xf numFmtId="0" fontId="40" fillId="0" borderId="19" xfId="0" applyFont="1" applyBorder="1" applyAlignment="1">
      <alignment horizontal="justify" vertical="center"/>
    </xf>
    <xf numFmtId="0" fontId="0" fillId="0" borderId="19" xfId="0" applyBorder="1" applyAlignment="1">
      <alignment horizontal="justify" vertical="center"/>
    </xf>
    <xf numFmtId="0" fontId="0" fillId="0" borderId="19" xfId="0" applyBorder="1" applyAlignment="1">
      <alignment vertical="center"/>
    </xf>
    <xf numFmtId="0" fontId="0" fillId="0" borderId="19" xfId="0" applyBorder="1" applyAlignment="1">
      <alignment vertical="top"/>
    </xf>
    <xf numFmtId="4" fontId="0" fillId="0" borderId="19" xfId="0" applyNumberFormat="1" applyBorder="1" applyAlignment="1">
      <alignment vertical="center"/>
    </xf>
    <xf numFmtId="0" fontId="0" fillId="0" borderId="17" xfId="0" applyBorder="1" applyAlignment="1">
      <alignment vertical="top"/>
    </xf>
    <xf numFmtId="0" fontId="0" fillId="0" borderId="17" xfId="0" applyBorder="1" applyAlignment="1">
      <alignment vertical="center"/>
    </xf>
    <xf numFmtId="0" fontId="0" fillId="0" borderId="17" xfId="0" applyBorder="1" applyAlignment="1">
      <alignment horizontal="justify" vertical="center"/>
    </xf>
    <xf numFmtId="0" fontId="0" fillId="0" borderId="17" xfId="0" applyBorder="1" applyAlignment="1">
      <alignment horizontal="center" vertical="center"/>
    </xf>
    <xf numFmtId="0" fontId="34" fillId="2" borderId="7" xfId="6" applyFont="1" applyFill="1" applyBorder="1" applyAlignment="1"/>
    <xf numFmtId="0" fontId="34" fillId="2" borderId="20" xfId="6" applyFont="1" applyFill="1" applyBorder="1" applyAlignment="1"/>
    <xf numFmtId="0" fontId="34" fillId="2" borderId="18" xfId="6" applyFont="1" applyFill="1" applyBorder="1" applyAlignment="1"/>
    <xf numFmtId="0" fontId="0" fillId="0" borderId="21" xfId="0" applyFont="1" applyBorder="1" applyAlignment="1">
      <alignment vertical="center"/>
    </xf>
    <xf numFmtId="0" fontId="10" fillId="2" borderId="0" xfId="1" applyFont="1" applyFill="1" applyAlignment="1" applyProtection="1">
      <alignment horizontal="center"/>
      <protection hidden="1"/>
    </xf>
    <xf numFmtId="0" fontId="3" fillId="2" borderId="0" xfId="1" applyFont="1" applyFill="1" applyAlignment="1" applyProtection="1">
      <alignment horizontal="left"/>
      <protection locked="0"/>
    </xf>
    <xf numFmtId="0" fontId="32" fillId="2" borderId="0" xfId="1" applyFont="1" applyFill="1" applyAlignment="1" applyProtection="1">
      <alignment horizontal="center"/>
      <protection hidden="1"/>
    </xf>
    <xf numFmtId="0" fontId="15" fillId="2" borderId="0" xfId="2" applyFont="1" applyFill="1" applyBorder="1" applyAlignment="1" applyProtection="1">
      <alignment horizontal="left" vertical="center" wrapText="1"/>
      <protection locked="0"/>
    </xf>
    <xf numFmtId="0" fontId="0" fillId="0" borderId="16" xfId="0" applyBorder="1" applyAlignment="1" applyProtection="1">
      <alignment horizontal="center"/>
      <protection locked="0"/>
    </xf>
    <xf numFmtId="49" fontId="0" fillId="0" borderId="16" xfId="0" applyNumberFormat="1" applyBorder="1" applyAlignment="1" applyProtection="1">
      <alignment horizontal="center"/>
      <protection locked="0"/>
    </xf>
    <xf numFmtId="0" fontId="0" fillId="0" borderId="11" xfId="0" applyBorder="1" applyAlignment="1" applyProtection="1">
      <alignment horizontal="center"/>
      <protection locked="0"/>
    </xf>
    <xf numFmtId="0" fontId="0" fillId="0" borderId="16" xfId="0" applyFill="1" applyBorder="1" applyAlignment="1" applyProtection="1">
      <alignment horizontal="center"/>
      <protection locked="0"/>
    </xf>
    <xf numFmtId="0" fontId="15" fillId="2" borderId="13" xfId="2" applyFont="1" applyFill="1" applyBorder="1" applyAlignment="1" applyProtection="1">
      <alignment horizontal="center" vertical="center" wrapText="1"/>
      <protection locked="0"/>
    </xf>
    <xf numFmtId="0" fontId="15" fillId="2" borderId="15" xfId="2" applyFont="1" applyFill="1" applyBorder="1" applyAlignment="1" applyProtection="1">
      <alignment horizontal="center" vertical="center" wrapText="1"/>
      <protection locked="0"/>
    </xf>
    <xf numFmtId="0" fontId="15" fillId="2" borderId="13" xfId="2" applyFont="1" applyFill="1" applyBorder="1" applyAlignment="1" applyProtection="1">
      <alignment horizontal="center" vertical="center" wrapText="1"/>
    </xf>
    <xf numFmtId="0" fontId="15" fillId="2" borderId="15" xfId="2" applyFont="1" applyFill="1" applyBorder="1" applyAlignment="1" applyProtection="1">
      <alignment horizontal="center" vertical="center" wrapText="1"/>
    </xf>
    <xf numFmtId="164" fontId="14" fillId="2" borderId="13" xfId="3" applyNumberFormat="1" applyFont="1" applyFill="1" applyBorder="1" applyAlignment="1" applyProtection="1">
      <alignment horizontal="center" vertical="center" wrapText="1"/>
    </xf>
    <xf numFmtId="164" fontId="14" fillId="2" borderId="15" xfId="3" applyNumberFormat="1" applyFont="1" applyFill="1" applyBorder="1" applyAlignment="1" applyProtection="1">
      <alignment horizontal="center" vertical="center" wrapText="1"/>
    </xf>
    <xf numFmtId="2" fontId="14" fillId="2" borderId="13" xfId="2" applyNumberFormat="1" applyFont="1" applyFill="1" applyBorder="1" applyAlignment="1" applyProtection="1">
      <alignment horizontal="center" vertical="center" wrapText="1"/>
    </xf>
    <xf numFmtId="2" fontId="14" fillId="2" borderId="15" xfId="2" applyNumberFormat="1" applyFont="1" applyFill="1" applyBorder="1" applyAlignment="1" applyProtection="1">
      <alignment horizontal="center" vertical="center" wrapText="1"/>
    </xf>
    <xf numFmtId="0" fontId="16" fillId="2" borderId="0" xfId="2" applyFont="1" applyFill="1" applyBorder="1" applyAlignment="1" applyProtection="1">
      <alignment horizontal="left" vertical="center" wrapText="1"/>
      <protection hidden="1"/>
    </xf>
    <xf numFmtId="0" fontId="34" fillId="2" borderId="0" xfId="6" applyFont="1" applyFill="1" applyAlignment="1">
      <alignment horizontal="center"/>
    </xf>
    <xf numFmtId="0" fontId="0" fillId="0" borderId="7" xfId="0" applyBorder="1" applyAlignment="1">
      <alignment horizontal="justify" vertical="center"/>
    </xf>
    <xf numFmtId="0" fontId="0" fillId="0" borderId="6" xfId="0" applyBorder="1" applyAlignment="1">
      <alignment horizontal="justify" vertical="center"/>
    </xf>
    <xf numFmtId="0" fontId="0" fillId="0" borderId="1" xfId="0" applyBorder="1" applyAlignment="1">
      <alignment horizontal="justify" vertical="center"/>
    </xf>
    <xf numFmtId="0" fontId="0" fillId="0" borderId="7" xfId="0" applyBorder="1" applyAlignment="1">
      <alignment vertical="center"/>
    </xf>
    <xf numFmtId="0" fontId="0" fillId="0" borderId="6" xfId="0" applyBorder="1" applyAlignment="1">
      <alignment vertical="center"/>
    </xf>
    <xf numFmtId="0" fontId="0" fillId="0" borderId="1" xfId="0" applyBorder="1" applyAlignment="1">
      <alignment vertical="center"/>
    </xf>
    <xf numFmtId="17" fontId="0" fillId="0" borderId="7" xfId="0" applyNumberFormat="1" applyBorder="1" applyAlignment="1">
      <alignment vertical="center"/>
    </xf>
    <xf numFmtId="17" fontId="0" fillId="0" borderId="6" xfId="0" applyNumberFormat="1" applyBorder="1" applyAlignment="1">
      <alignment vertical="center"/>
    </xf>
    <xf numFmtId="17" fontId="0" fillId="0" borderId="1" xfId="0" applyNumberFormat="1" applyBorder="1" applyAlignment="1">
      <alignment vertical="center"/>
    </xf>
  </cellXfs>
  <cellStyles count="8">
    <cellStyle name="Comma" xfId="7" builtinId="3"/>
    <cellStyle name="Comma 2" xfId="3"/>
    <cellStyle name="Currency 2" xfId="5"/>
    <cellStyle name="Normal" xfId="0" builtinId="0"/>
    <cellStyle name="Normal 2" xfId="1"/>
    <cellStyle name="Normal 3" xfId="2"/>
    <cellStyle name="Normal 4" xfId="6"/>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83</xdr:row>
      <xdr:rowOff>0</xdr:rowOff>
    </xdr:from>
    <xdr:ext cx="9525" cy="9525"/>
    <xdr:sp macro="" textlink="">
      <xdr:nvSpPr>
        <xdr:cNvPr id="2" name="AutoShape 1" descr="http://aa.mc1125.mail.yahoo.com/mc/mail?cmd=cookie.setnonjs&amp;.rand=534199656&amp;mcrumb=yRMlJ2rm8YT"/>
        <xdr:cNvSpPr>
          <a:spLocks noChangeAspect="1" noChangeArrowheads="1"/>
        </xdr:cNvSpPr>
      </xdr:nvSpPr>
      <xdr:spPr bwMode="auto">
        <a:xfrm>
          <a:off x="0" y="1343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83</xdr:row>
      <xdr:rowOff>0</xdr:rowOff>
    </xdr:from>
    <xdr:ext cx="9525" cy="9525"/>
    <xdr:sp macro="" textlink="">
      <xdr:nvSpPr>
        <xdr:cNvPr id="3" name="AutoShape 1" descr="http://aa.mc1125.mail.yahoo.com/mc/mail?cmd=cookie.setnonjs&amp;.rand=534199656&amp;mcrumb=yRMlJ2rm8YT"/>
        <xdr:cNvSpPr>
          <a:spLocks noChangeAspect="1" noChangeArrowheads="1"/>
        </xdr:cNvSpPr>
      </xdr:nvSpPr>
      <xdr:spPr bwMode="auto">
        <a:xfrm>
          <a:off x="0" y="1343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83</xdr:row>
      <xdr:rowOff>0</xdr:rowOff>
    </xdr:from>
    <xdr:ext cx="9525" cy="9525"/>
    <xdr:sp macro="" textlink="">
      <xdr:nvSpPr>
        <xdr:cNvPr id="4" name="AutoShape 1" descr="http://aa.mc1125.mail.yahoo.com/mc/mail?cmd=cookie.setnonjs&amp;.rand=534199656&amp;mcrumb=yRMlJ2rm8YT"/>
        <xdr:cNvSpPr>
          <a:spLocks noChangeAspect="1" noChangeArrowheads="1"/>
        </xdr:cNvSpPr>
      </xdr:nvSpPr>
      <xdr:spPr bwMode="auto">
        <a:xfrm>
          <a:off x="0" y="1343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83</xdr:row>
      <xdr:rowOff>0</xdr:rowOff>
    </xdr:from>
    <xdr:ext cx="9525" cy="9525"/>
    <xdr:sp macro="" textlink="">
      <xdr:nvSpPr>
        <xdr:cNvPr id="5" name="AutoShape 1" descr="http://aa.mc1125.mail.yahoo.com/mc/mail?cmd=cookie.setnonjs&amp;.rand=534199656&amp;mcrumb=yRMlJ2rm8YT"/>
        <xdr:cNvSpPr>
          <a:spLocks noChangeAspect="1" noChangeArrowheads="1"/>
        </xdr:cNvSpPr>
      </xdr:nvSpPr>
      <xdr:spPr bwMode="auto">
        <a:xfrm>
          <a:off x="0" y="1343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83</xdr:row>
      <xdr:rowOff>0</xdr:rowOff>
    </xdr:from>
    <xdr:ext cx="9525" cy="9525"/>
    <xdr:sp macro="" textlink="">
      <xdr:nvSpPr>
        <xdr:cNvPr id="6" name="AutoShape 1" descr="http://aa.mc1125.mail.yahoo.com/mc/mail?cmd=cookie.setnonjs&amp;.rand=534199656&amp;mcrumb=yRMlJ2rm8YT"/>
        <xdr:cNvSpPr>
          <a:spLocks noChangeAspect="1" noChangeArrowheads="1"/>
        </xdr:cNvSpPr>
      </xdr:nvSpPr>
      <xdr:spPr bwMode="auto">
        <a:xfrm>
          <a:off x="0" y="1343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83</xdr:row>
      <xdr:rowOff>0</xdr:rowOff>
    </xdr:from>
    <xdr:ext cx="9525" cy="9525"/>
    <xdr:sp macro="" textlink="">
      <xdr:nvSpPr>
        <xdr:cNvPr id="7" name="AutoShape 1" descr="http://aa.mc1125.mail.yahoo.com/mc/mail?cmd=cookie.setnonjs&amp;.rand=534199656&amp;mcrumb=yRMlJ2rm8YT"/>
        <xdr:cNvSpPr>
          <a:spLocks noChangeAspect="1" noChangeArrowheads="1"/>
        </xdr:cNvSpPr>
      </xdr:nvSpPr>
      <xdr:spPr bwMode="auto">
        <a:xfrm>
          <a:off x="0" y="1343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83</xdr:row>
      <xdr:rowOff>0</xdr:rowOff>
    </xdr:from>
    <xdr:ext cx="9525" cy="9525"/>
    <xdr:sp macro="" textlink="">
      <xdr:nvSpPr>
        <xdr:cNvPr id="8" name="AutoShape 1" descr="http://aa.mc1125.mail.yahoo.com/mc/mail?cmd=cookie.setnonjs&amp;.rand=534199656&amp;mcrumb=yRMlJ2rm8YT"/>
        <xdr:cNvSpPr>
          <a:spLocks noChangeAspect="1" noChangeArrowheads="1"/>
        </xdr:cNvSpPr>
      </xdr:nvSpPr>
      <xdr:spPr bwMode="auto">
        <a:xfrm>
          <a:off x="0" y="1343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83</xdr:row>
      <xdr:rowOff>0</xdr:rowOff>
    </xdr:from>
    <xdr:ext cx="9525" cy="9525"/>
    <xdr:sp macro="" textlink="">
      <xdr:nvSpPr>
        <xdr:cNvPr id="9" name="AutoShape 1" descr="http://aa.mc1125.mail.yahoo.com/mc/mail?cmd=cookie.setnonjs&amp;.rand=534199656&amp;mcrumb=yRMlJ2rm8YT"/>
        <xdr:cNvSpPr>
          <a:spLocks noChangeAspect="1" noChangeArrowheads="1"/>
        </xdr:cNvSpPr>
      </xdr:nvSpPr>
      <xdr:spPr bwMode="auto">
        <a:xfrm>
          <a:off x="0" y="1343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83</xdr:row>
      <xdr:rowOff>0</xdr:rowOff>
    </xdr:from>
    <xdr:ext cx="9525" cy="9525"/>
    <xdr:sp macro="" textlink="">
      <xdr:nvSpPr>
        <xdr:cNvPr id="10" name="AutoShape 1" descr="http://aa.mc1125.mail.yahoo.com/mc/mail?cmd=cookie.setnonjs&amp;.rand=534199656&amp;mcrumb=yRMlJ2rm8YT"/>
        <xdr:cNvSpPr>
          <a:spLocks noChangeAspect="1" noChangeArrowheads="1"/>
        </xdr:cNvSpPr>
      </xdr:nvSpPr>
      <xdr:spPr bwMode="auto">
        <a:xfrm>
          <a:off x="0" y="1343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83</xdr:row>
      <xdr:rowOff>0</xdr:rowOff>
    </xdr:from>
    <xdr:ext cx="9525" cy="9525"/>
    <xdr:sp macro="" textlink="">
      <xdr:nvSpPr>
        <xdr:cNvPr id="11" name="AutoShape 1" descr="http://aa.mc1125.mail.yahoo.com/mc/mail?cmd=cookie.setnonjs&amp;.rand=534199656&amp;mcrumb=yRMlJ2rm8YT"/>
        <xdr:cNvSpPr>
          <a:spLocks noChangeAspect="1" noChangeArrowheads="1"/>
        </xdr:cNvSpPr>
      </xdr:nvSpPr>
      <xdr:spPr bwMode="auto">
        <a:xfrm>
          <a:off x="0" y="1343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83</xdr:row>
      <xdr:rowOff>0</xdr:rowOff>
    </xdr:from>
    <xdr:ext cx="9525" cy="9525"/>
    <xdr:sp macro="" textlink="">
      <xdr:nvSpPr>
        <xdr:cNvPr id="12" name="AutoShape 1" descr="http://aa.mc1125.mail.yahoo.com/mc/mail?cmd=cookie.setnonjs&amp;.rand=534199656&amp;mcrumb=yRMlJ2rm8YT"/>
        <xdr:cNvSpPr>
          <a:spLocks noChangeAspect="1" noChangeArrowheads="1"/>
        </xdr:cNvSpPr>
      </xdr:nvSpPr>
      <xdr:spPr bwMode="auto">
        <a:xfrm>
          <a:off x="0" y="1343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83</xdr:row>
      <xdr:rowOff>0</xdr:rowOff>
    </xdr:from>
    <xdr:ext cx="9525" cy="9525"/>
    <xdr:sp macro="" textlink="">
      <xdr:nvSpPr>
        <xdr:cNvPr id="13" name="AutoShape 1" descr="http://aa.mc1125.mail.yahoo.com/mc/mail?cmd=cookie.setnonjs&amp;.rand=534199656&amp;mcrumb=yRMlJ2rm8YT"/>
        <xdr:cNvSpPr>
          <a:spLocks noChangeAspect="1" noChangeArrowheads="1"/>
        </xdr:cNvSpPr>
      </xdr:nvSpPr>
      <xdr:spPr bwMode="auto">
        <a:xfrm>
          <a:off x="0" y="1343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83</xdr:row>
      <xdr:rowOff>0</xdr:rowOff>
    </xdr:from>
    <xdr:ext cx="9525" cy="9525"/>
    <xdr:sp macro="" textlink="">
      <xdr:nvSpPr>
        <xdr:cNvPr id="14" name="AutoShape 1" descr="http://aa.mc1125.mail.yahoo.com/mc/mail?cmd=cookie.setnonjs&amp;.rand=534199656&amp;mcrumb=yRMlJ2rm8YT"/>
        <xdr:cNvSpPr>
          <a:spLocks noChangeAspect="1" noChangeArrowheads="1"/>
        </xdr:cNvSpPr>
      </xdr:nvSpPr>
      <xdr:spPr bwMode="auto">
        <a:xfrm>
          <a:off x="0" y="1343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83</xdr:row>
      <xdr:rowOff>0</xdr:rowOff>
    </xdr:from>
    <xdr:ext cx="9525" cy="9525"/>
    <xdr:sp macro="" textlink="">
      <xdr:nvSpPr>
        <xdr:cNvPr id="15" name="AutoShape 1" descr="http://aa.mc1125.mail.yahoo.com/mc/mail?cmd=cookie.setnonjs&amp;.rand=534199656&amp;mcrumb=yRMlJ2rm8YT"/>
        <xdr:cNvSpPr>
          <a:spLocks noChangeAspect="1" noChangeArrowheads="1"/>
        </xdr:cNvSpPr>
      </xdr:nvSpPr>
      <xdr:spPr bwMode="auto">
        <a:xfrm>
          <a:off x="0" y="1343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83</xdr:row>
      <xdr:rowOff>0</xdr:rowOff>
    </xdr:from>
    <xdr:ext cx="9525" cy="9525"/>
    <xdr:sp macro="" textlink="">
      <xdr:nvSpPr>
        <xdr:cNvPr id="16" name="AutoShape 1" descr="http://aa.mc1125.mail.yahoo.com/mc/mail?cmd=cookie.setnonjs&amp;.rand=534199656&amp;mcrumb=yRMlJ2rm8YT"/>
        <xdr:cNvSpPr>
          <a:spLocks noChangeAspect="1" noChangeArrowheads="1"/>
        </xdr:cNvSpPr>
      </xdr:nvSpPr>
      <xdr:spPr bwMode="auto">
        <a:xfrm>
          <a:off x="0" y="1343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83</xdr:row>
      <xdr:rowOff>0</xdr:rowOff>
    </xdr:from>
    <xdr:ext cx="9525" cy="9525"/>
    <xdr:sp macro="" textlink="">
      <xdr:nvSpPr>
        <xdr:cNvPr id="17" name="AutoShape 1" descr="http://aa.mc1125.mail.yahoo.com/mc/mail?cmd=cookie.setnonjs&amp;.rand=534199656&amp;mcrumb=yRMlJ2rm8YT"/>
        <xdr:cNvSpPr>
          <a:spLocks noChangeAspect="1" noChangeArrowheads="1"/>
        </xdr:cNvSpPr>
      </xdr:nvSpPr>
      <xdr:spPr bwMode="auto">
        <a:xfrm>
          <a:off x="0" y="1343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topLeftCell="E1" zoomScale="70" zoomScaleNormal="70" workbookViewId="0">
      <selection activeCell="L46" sqref="L46:L47"/>
    </sheetView>
  </sheetViews>
  <sheetFormatPr defaultColWidth="11.42578125" defaultRowHeight="12.75" x14ac:dyDescent="0.2"/>
  <cols>
    <col min="1" max="1" width="40.28515625" style="30" customWidth="1"/>
    <col min="2" max="2" width="19.140625" style="30" customWidth="1"/>
    <col min="3" max="3" width="15.7109375" style="30" customWidth="1"/>
    <col min="4" max="4" width="15.42578125" style="30" bestFit="1" customWidth="1"/>
    <col min="5" max="5" width="16.28515625" style="39" bestFit="1" customWidth="1"/>
    <col min="6" max="6" width="16" style="30" bestFit="1" customWidth="1"/>
    <col min="7" max="7" width="15.28515625" style="30" bestFit="1" customWidth="1"/>
    <col min="8" max="9" width="14.5703125" style="30" bestFit="1" customWidth="1"/>
    <col min="10" max="10" width="16.28515625" style="30" customWidth="1"/>
    <col min="11" max="11" width="11.7109375" style="30" customWidth="1"/>
    <col min="12" max="12" width="38.7109375" style="30" customWidth="1"/>
    <col min="13" max="13" width="16.7109375" style="30" bestFit="1" customWidth="1"/>
    <col min="14" max="14" width="20.28515625" style="30" bestFit="1" customWidth="1"/>
    <col min="15" max="15" width="23.5703125" style="30" customWidth="1"/>
    <col min="16" max="16" width="24.140625" style="30" customWidth="1"/>
    <col min="17" max="17" width="20.140625" style="30" customWidth="1"/>
    <col min="18" max="18" width="19.5703125" style="30" customWidth="1"/>
    <col min="19" max="19" width="14.28515625" style="30" customWidth="1"/>
    <col min="20" max="16384" width="11.42578125" style="30"/>
  </cols>
  <sheetData>
    <row r="1" spans="1:21" s="169" customFormat="1" ht="15.75" x14ac:dyDescent="0.25">
      <c r="A1" s="318" t="s">
        <v>63</v>
      </c>
      <c r="B1" s="318"/>
      <c r="C1" s="318"/>
      <c r="D1" s="318"/>
      <c r="E1" s="318"/>
      <c r="F1" s="318"/>
      <c r="G1" s="318"/>
      <c r="H1" s="318"/>
      <c r="I1" s="318"/>
      <c r="J1" s="318"/>
      <c r="K1" s="318"/>
      <c r="L1" s="318" t="s">
        <v>63</v>
      </c>
      <c r="M1" s="318"/>
      <c r="N1" s="318"/>
      <c r="O1" s="318"/>
      <c r="P1" s="318"/>
      <c r="Q1" s="318"/>
      <c r="R1" s="318"/>
      <c r="S1" s="318"/>
      <c r="T1" s="200"/>
      <c r="U1" s="200"/>
    </row>
    <row r="2" spans="1:21" s="169" customFormat="1" ht="15.75" x14ac:dyDescent="0.25">
      <c r="A2" s="318" t="s">
        <v>62</v>
      </c>
      <c r="B2" s="318"/>
      <c r="C2" s="318"/>
      <c r="D2" s="318"/>
      <c r="E2" s="318"/>
      <c r="F2" s="318"/>
      <c r="G2" s="318"/>
      <c r="H2" s="318"/>
      <c r="I2" s="318"/>
      <c r="J2" s="318"/>
      <c r="K2" s="318"/>
      <c r="L2" s="318" t="s">
        <v>62</v>
      </c>
      <c r="M2" s="318"/>
      <c r="N2" s="318"/>
      <c r="O2" s="318"/>
      <c r="P2" s="318"/>
      <c r="Q2" s="318"/>
      <c r="R2" s="318"/>
      <c r="S2" s="318"/>
      <c r="T2" s="200"/>
      <c r="U2" s="200"/>
    </row>
    <row r="3" spans="1:21" s="169" customFormat="1" ht="15.75" x14ac:dyDescent="0.25">
      <c r="A3" s="318" t="s">
        <v>61</v>
      </c>
      <c r="B3" s="318"/>
      <c r="C3" s="318"/>
      <c r="D3" s="318"/>
      <c r="E3" s="318"/>
      <c r="F3" s="318"/>
      <c r="G3" s="318"/>
      <c r="H3" s="318"/>
      <c r="I3" s="318"/>
      <c r="J3" s="318"/>
      <c r="K3" s="318"/>
      <c r="L3" s="318" t="s">
        <v>61</v>
      </c>
      <c r="M3" s="318"/>
      <c r="N3" s="318"/>
      <c r="O3" s="318"/>
      <c r="P3" s="318"/>
      <c r="Q3" s="318"/>
      <c r="R3" s="318"/>
      <c r="S3" s="318"/>
      <c r="T3" s="200"/>
      <c r="U3" s="200"/>
    </row>
    <row r="4" spans="1:21" s="169" customFormat="1" ht="12.75" customHeight="1" x14ac:dyDescent="0.25">
      <c r="A4" s="320" t="s">
        <v>286</v>
      </c>
      <c r="B4" s="320"/>
      <c r="C4" s="320"/>
      <c r="D4" s="320"/>
      <c r="E4" s="320"/>
      <c r="F4" s="320"/>
      <c r="G4" s="320"/>
      <c r="H4" s="320"/>
      <c r="I4" s="320"/>
      <c r="J4" s="320"/>
      <c r="K4" s="320"/>
      <c r="L4" s="318" t="s">
        <v>287</v>
      </c>
      <c r="M4" s="318"/>
      <c r="N4" s="318"/>
      <c r="O4" s="318"/>
      <c r="P4" s="318"/>
      <c r="Q4" s="318"/>
      <c r="R4" s="318"/>
      <c r="S4" s="318"/>
      <c r="T4" s="200"/>
      <c r="U4" s="200"/>
    </row>
    <row r="5" spans="1:21" x14ac:dyDescent="0.2">
      <c r="A5" s="31"/>
      <c r="B5" s="31"/>
      <c r="C5" s="31"/>
      <c r="D5" s="31"/>
      <c r="E5" s="32"/>
      <c r="F5" s="31"/>
      <c r="G5" s="31"/>
      <c r="H5" s="31"/>
      <c r="I5" s="31"/>
      <c r="J5" s="31"/>
      <c r="K5" s="31"/>
      <c r="L5" s="31"/>
      <c r="M5" s="31"/>
      <c r="N5" s="31"/>
      <c r="O5" s="31"/>
      <c r="P5" s="32"/>
      <c r="Q5" s="31"/>
      <c r="R5" s="31"/>
      <c r="S5" s="31"/>
      <c r="T5" s="31"/>
      <c r="U5" s="31"/>
    </row>
    <row r="6" spans="1:21" ht="12.75" customHeight="1" x14ac:dyDescent="0.2">
      <c r="A6" s="321" t="str">
        <f>APCPI!A7</f>
        <v>Name of Agency: CAGAYAN STATE UNIVERSITY</v>
      </c>
      <c r="B6" s="321"/>
      <c r="C6" s="33"/>
      <c r="D6" s="33"/>
      <c r="E6" s="34"/>
      <c r="F6" s="33"/>
      <c r="H6" s="33"/>
      <c r="I6" s="33"/>
      <c r="J6" s="35" t="s">
        <v>293</v>
      </c>
      <c r="K6" s="35"/>
      <c r="L6" s="321" t="str">
        <f>A6</f>
        <v>Name of Agency: CAGAYAN STATE UNIVERSITY</v>
      </c>
      <c r="M6" s="321"/>
      <c r="N6" s="33"/>
      <c r="O6" s="33"/>
      <c r="P6" s="34"/>
      <c r="Q6" s="33"/>
      <c r="R6" s="35" t="str">
        <f>J6</f>
        <v>Period  Covered:  CY ____</v>
      </c>
      <c r="S6" s="33"/>
      <c r="T6" s="33"/>
    </row>
    <row r="7" spans="1:21" x14ac:dyDescent="0.2">
      <c r="A7" s="31"/>
      <c r="B7" s="31"/>
      <c r="C7" s="31"/>
      <c r="D7" s="31"/>
      <c r="E7" s="32"/>
      <c r="F7" s="31"/>
      <c r="G7" s="31"/>
      <c r="H7" s="31"/>
      <c r="I7" s="31"/>
      <c r="J7" s="31"/>
      <c r="K7" s="31"/>
      <c r="L7" s="31"/>
      <c r="M7" s="31"/>
      <c r="N7" s="31"/>
      <c r="O7" s="31"/>
      <c r="P7" s="32"/>
      <c r="Q7" s="31"/>
      <c r="R7" s="31"/>
      <c r="S7" s="31"/>
      <c r="T7" s="31"/>
      <c r="U7" s="31"/>
    </row>
    <row r="8" spans="1:21" x14ac:dyDescent="0.2">
      <c r="A8" s="31"/>
      <c r="B8" s="31"/>
      <c r="C8" s="31"/>
      <c r="D8" s="31"/>
      <c r="E8" s="32"/>
      <c r="F8" s="31"/>
      <c r="G8" s="31"/>
      <c r="H8" s="31"/>
      <c r="I8" s="31"/>
      <c r="J8" s="31"/>
      <c r="K8" s="31"/>
      <c r="L8" s="31"/>
      <c r="M8" s="31"/>
      <c r="N8" s="31"/>
    </row>
    <row r="9" spans="1:21" x14ac:dyDescent="0.2">
      <c r="A9" s="36"/>
      <c r="B9" s="36"/>
      <c r="C9" s="36"/>
      <c r="D9" s="36"/>
      <c r="E9" s="37"/>
      <c r="F9" s="36"/>
      <c r="G9" s="36"/>
      <c r="H9" s="36"/>
      <c r="I9" s="38"/>
      <c r="J9" s="38"/>
      <c r="K9" s="38"/>
      <c r="L9" s="38"/>
      <c r="M9" s="38"/>
      <c r="N9" s="38"/>
    </row>
    <row r="10" spans="1:21" ht="13.5" thickBot="1" x14ac:dyDescent="0.25"/>
    <row r="11" spans="1:21" s="40" customFormat="1" ht="76.5" customHeight="1" thickBot="1" x14ac:dyDescent="0.3">
      <c r="A11" s="127" t="s">
        <v>50</v>
      </c>
      <c r="B11" s="136" t="s">
        <v>60</v>
      </c>
      <c r="C11" s="136" t="s">
        <v>59</v>
      </c>
      <c r="D11" s="136" t="s">
        <v>58</v>
      </c>
      <c r="E11" s="137" t="s">
        <v>57</v>
      </c>
      <c r="F11" s="136" t="s">
        <v>56</v>
      </c>
      <c r="G11" s="136" t="s">
        <v>55</v>
      </c>
      <c r="H11" s="136" t="s">
        <v>54</v>
      </c>
      <c r="I11" s="136" t="s">
        <v>53</v>
      </c>
      <c r="J11" s="136" t="s">
        <v>52</v>
      </c>
      <c r="K11" s="136" t="s">
        <v>51</v>
      </c>
      <c r="L11" s="127" t="s">
        <v>50</v>
      </c>
      <c r="M11" s="136" t="s">
        <v>49</v>
      </c>
      <c r="N11" s="136" t="s">
        <v>48</v>
      </c>
      <c r="O11" s="136" t="s">
        <v>47</v>
      </c>
      <c r="P11" s="136" t="s">
        <v>46</v>
      </c>
      <c r="Q11" s="136" t="s">
        <v>45</v>
      </c>
      <c r="R11" s="136" t="s">
        <v>44</v>
      </c>
      <c r="S11" s="136" t="s">
        <v>43</v>
      </c>
    </row>
    <row r="12" spans="1:21" ht="13.5" thickBot="1" x14ac:dyDescent="0.25">
      <c r="A12" s="128" t="s">
        <v>42</v>
      </c>
      <c r="B12" s="128" t="s">
        <v>41</v>
      </c>
      <c r="C12" s="128" t="s">
        <v>40</v>
      </c>
      <c r="D12" s="128" t="s">
        <v>39</v>
      </c>
      <c r="E12" s="157" t="s">
        <v>38</v>
      </c>
      <c r="F12" s="128" t="s">
        <v>37</v>
      </c>
      <c r="G12" s="128" t="s">
        <v>36</v>
      </c>
      <c r="H12" s="128" t="s">
        <v>35</v>
      </c>
      <c r="I12" s="128" t="s">
        <v>34</v>
      </c>
      <c r="J12" s="128" t="s">
        <v>33</v>
      </c>
      <c r="K12" s="158" t="s">
        <v>32</v>
      </c>
      <c r="L12" s="128"/>
      <c r="M12" s="128" t="s">
        <v>31</v>
      </c>
      <c r="N12" s="128" t="s">
        <v>30</v>
      </c>
      <c r="O12" s="128" t="s">
        <v>29</v>
      </c>
      <c r="P12" s="128" t="s">
        <v>28</v>
      </c>
      <c r="Q12" s="128" t="s">
        <v>27</v>
      </c>
      <c r="R12" s="128" t="s">
        <v>26</v>
      </c>
      <c r="S12" s="138" t="s">
        <v>25</v>
      </c>
    </row>
    <row r="13" spans="1:21" ht="13.5" thickBot="1" x14ac:dyDescent="0.25">
      <c r="A13" s="129" t="s">
        <v>24</v>
      </c>
      <c r="B13" s="159"/>
      <c r="C13" s="141"/>
      <c r="D13" s="141"/>
      <c r="E13" s="160"/>
      <c r="F13" s="141"/>
      <c r="G13" s="141"/>
      <c r="H13" s="141"/>
      <c r="I13" s="139"/>
      <c r="J13" s="141"/>
      <c r="K13" s="139"/>
      <c r="L13" s="129" t="s">
        <v>24</v>
      </c>
      <c r="M13" s="139"/>
      <c r="N13" s="139"/>
      <c r="O13" s="140"/>
      <c r="P13" s="141"/>
      <c r="Q13" s="141"/>
      <c r="R13" s="140"/>
      <c r="S13" s="140"/>
    </row>
    <row r="14" spans="1:21" ht="13.5" thickBot="1" x14ac:dyDescent="0.25">
      <c r="A14" s="130" t="s">
        <v>23</v>
      </c>
      <c r="B14" s="293">
        <v>56016377</v>
      </c>
      <c r="C14" s="42">
        <v>1180</v>
      </c>
      <c r="D14" s="42">
        <v>382</v>
      </c>
      <c r="E14" s="41">
        <v>26735049.879999995</v>
      </c>
      <c r="F14" s="42">
        <v>797</v>
      </c>
      <c r="G14" s="42">
        <v>539</v>
      </c>
      <c r="H14" s="43">
        <v>536</v>
      </c>
      <c r="I14" s="44">
        <v>521</v>
      </c>
      <c r="J14" s="44">
        <v>1180</v>
      </c>
      <c r="K14" s="44">
        <v>382</v>
      </c>
      <c r="L14" s="130" t="s">
        <v>23</v>
      </c>
      <c r="M14" s="45">
        <v>0</v>
      </c>
      <c r="N14" s="45">
        <v>0</v>
      </c>
      <c r="O14" s="45"/>
      <c r="P14" s="45">
        <v>1180</v>
      </c>
      <c r="Q14" s="45">
        <v>0</v>
      </c>
      <c r="R14" s="45">
        <v>5</v>
      </c>
      <c r="S14" s="45">
        <v>382</v>
      </c>
    </row>
    <row r="15" spans="1:21" ht="13.5" thickBot="1" x14ac:dyDescent="0.25">
      <c r="A15" s="130" t="s">
        <v>22</v>
      </c>
      <c r="B15" s="292">
        <v>15000000</v>
      </c>
      <c r="C15" s="42">
        <v>1</v>
      </c>
      <c r="D15" s="42">
        <v>1</v>
      </c>
      <c r="E15" s="41">
        <v>11950361.58</v>
      </c>
      <c r="F15" s="42"/>
      <c r="G15" s="42">
        <v>5</v>
      </c>
      <c r="H15" s="43">
        <v>5</v>
      </c>
      <c r="I15" s="44">
        <v>5</v>
      </c>
      <c r="J15" s="44">
        <v>1</v>
      </c>
      <c r="K15" s="44">
        <v>1</v>
      </c>
      <c r="L15" s="130" t="s">
        <v>22</v>
      </c>
      <c r="M15" s="45">
        <v>0</v>
      </c>
      <c r="N15" s="45">
        <v>0</v>
      </c>
      <c r="O15" s="45"/>
      <c r="P15" s="45">
        <v>1</v>
      </c>
      <c r="Q15" s="45">
        <v>0</v>
      </c>
      <c r="R15" s="45">
        <v>5</v>
      </c>
      <c r="S15" s="45">
        <v>1</v>
      </c>
    </row>
    <row r="16" spans="1:21" ht="13.5" thickBot="1" x14ac:dyDescent="0.25">
      <c r="A16" s="131" t="s">
        <v>21</v>
      </c>
      <c r="B16" s="41"/>
      <c r="C16" s="42"/>
      <c r="D16" s="42"/>
      <c r="E16" s="41"/>
      <c r="F16" s="42"/>
      <c r="G16" s="42"/>
      <c r="H16" s="43"/>
      <c r="I16" s="44"/>
      <c r="J16" s="44"/>
      <c r="K16" s="44"/>
      <c r="L16" s="131" t="s">
        <v>21</v>
      </c>
      <c r="M16" s="45"/>
      <c r="N16" s="45"/>
      <c r="O16" s="45"/>
      <c r="P16" s="45"/>
      <c r="Q16" s="45"/>
      <c r="R16" s="45"/>
      <c r="S16" s="45"/>
    </row>
    <row r="17" spans="1:19" ht="13.5" thickBot="1" x14ac:dyDescent="0.25">
      <c r="A17" s="132" t="s">
        <v>6</v>
      </c>
      <c r="B17" s="55">
        <f t="shared" ref="B17:K17" si="0">SUM(B14:B16)</f>
        <v>71016377</v>
      </c>
      <c r="C17" s="54">
        <f>SUM(C14:C16)</f>
        <v>1181</v>
      </c>
      <c r="D17" s="54">
        <f t="shared" si="0"/>
        <v>383</v>
      </c>
      <c r="E17" s="55">
        <f t="shared" si="0"/>
        <v>38685411.459999993</v>
      </c>
      <c r="F17" s="54">
        <f t="shared" si="0"/>
        <v>797</v>
      </c>
      <c r="G17" s="54">
        <f t="shared" si="0"/>
        <v>544</v>
      </c>
      <c r="H17" s="54">
        <f t="shared" si="0"/>
        <v>541</v>
      </c>
      <c r="I17" s="54">
        <f t="shared" si="0"/>
        <v>526</v>
      </c>
      <c r="J17" s="54">
        <f t="shared" si="0"/>
        <v>1181</v>
      </c>
      <c r="K17" s="56">
        <f t="shared" si="0"/>
        <v>383</v>
      </c>
      <c r="L17" s="132" t="s">
        <v>6</v>
      </c>
      <c r="M17" s="54">
        <f>SUM(M14:M16)</f>
        <v>0</v>
      </c>
      <c r="N17" s="54">
        <f>SUM(N14:N16)</f>
        <v>0</v>
      </c>
      <c r="O17" s="54" t="s">
        <v>20</v>
      </c>
      <c r="P17" s="54">
        <f>SUM(P14:P16)</f>
        <v>1181</v>
      </c>
      <c r="Q17" s="54">
        <f>SUM(Q14:Q16)</f>
        <v>0</v>
      </c>
      <c r="R17" s="124">
        <f>AVERAGE(R14:R16)</f>
        <v>5</v>
      </c>
      <c r="S17" s="56">
        <f>SUM(S14:S16)</f>
        <v>383</v>
      </c>
    </row>
    <row r="18" spans="1:19" ht="13.5" thickBot="1" x14ac:dyDescent="0.25">
      <c r="A18" s="133" t="s">
        <v>19</v>
      </c>
      <c r="B18" s="161"/>
      <c r="C18" s="162"/>
      <c r="D18" s="162"/>
      <c r="E18" s="163"/>
      <c r="F18" s="162"/>
      <c r="G18" s="162"/>
      <c r="H18" s="162"/>
      <c r="I18" s="142"/>
      <c r="J18" s="162"/>
      <c r="K18" s="142"/>
      <c r="L18" s="133" t="s">
        <v>19</v>
      </c>
      <c r="M18" s="142"/>
      <c r="N18" s="142"/>
      <c r="O18" s="143"/>
      <c r="P18" s="144"/>
      <c r="Q18" s="144"/>
      <c r="R18" s="145"/>
      <c r="S18" s="145"/>
    </row>
    <row r="19" spans="1:19" ht="13.5" thickBot="1" x14ac:dyDescent="0.25">
      <c r="A19" s="130" t="s">
        <v>18</v>
      </c>
      <c r="B19" s="41"/>
      <c r="C19" s="42"/>
      <c r="D19" s="42"/>
      <c r="E19" s="41"/>
      <c r="F19" s="166"/>
      <c r="G19" s="166"/>
      <c r="H19" s="166"/>
      <c r="I19" s="146"/>
      <c r="J19" s="42"/>
      <c r="K19" s="44"/>
      <c r="L19" s="130" t="s">
        <v>18</v>
      </c>
      <c r="M19" s="146"/>
      <c r="N19" s="146"/>
      <c r="O19" s="146"/>
      <c r="P19" s="147"/>
      <c r="Q19" s="147"/>
      <c r="R19" s="148"/>
      <c r="S19" s="148"/>
    </row>
    <row r="20" spans="1:19" ht="13.5" thickBot="1" x14ac:dyDescent="0.25">
      <c r="A20" s="130" t="s">
        <v>17</v>
      </c>
      <c r="B20" s="41"/>
      <c r="C20" s="42"/>
      <c r="D20" s="42"/>
      <c r="E20" s="41"/>
      <c r="F20" s="166"/>
      <c r="G20" s="166"/>
      <c r="H20" s="166"/>
      <c r="I20" s="146"/>
      <c r="J20" s="164"/>
      <c r="K20" s="175"/>
      <c r="L20" s="130" t="s">
        <v>17</v>
      </c>
      <c r="M20" s="146"/>
      <c r="N20" s="146"/>
      <c r="O20" s="149"/>
      <c r="P20" s="147"/>
      <c r="Q20" s="147"/>
      <c r="R20" s="150"/>
      <c r="S20" s="150"/>
    </row>
    <row r="21" spans="1:19" ht="13.5" thickBot="1" x14ac:dyDescent="0.25">
      <c r="A21" s="130" t="s">
        <v>16</v>
      </c>
      <c r="B21" s="41">
        <v>1307019</v>
      </c>
      <c r="C21" s="42">
        <v>25</v>
      </c>
      <c r="D21" s="42">
        <v>25</v>
      </c>
      <c r="E21" s="41">
        <v>1307019</v>
      </c>
      <c r="F21" s="166"/>
      <c r="G21" s="166"/>
      <c r="H21" s="166"/>
      <c r="I21" s="146"/>
      <c r="J21" s="164"/>
      <c r="K21" s="175">
        <v>0</v>
      </c>
      <c r="L21" s="130" t="s">
        <v>16</v>
      </c>
      <c r="M21" s="146"/>
      <c r="N21" s="146"/>
      <c r="O21" s="149"/>
      <c r="P21" s="147"/>
      <c r="Q21" s="147"/>
      <c r="R21" s="150"/>
      <c r="S21" s="150"/>
    </row>
    <row r="22" spans="1:19" ht="13.5" thickBot="1" x14ac:dyDescent="0.25">
      <c r="A22" s="130" t="s">
        <v>15</v>
      </c>
      <c r="B22" s="41"/>
      <c r="C22" s="42"/>
      <c r="D22" s="42"/>
      <c r="E22" s="41"/>
      <c r="F22" s="141"/>
      <c r="G22" s="141"/>
      <c r="H22" s="141"/>
      <c r="I22" s="139"/>
      <c r="J22" s="164"/>
      <c r="K22" s="175"/>
      <c r="L22" s="130" t="s">
        <v>15</v>
      </c>
      <c r="M22" s="139"/>
      <c r="N22" s="139"/>
      <c r="O22" s="151"/>
      <c r="P22" s="152"/>
      <c r="Q22" s="152"/>
      <c r="R22" s="140"/>
      <c r="S22" s="140"/>
    </row>
    <row r="23" spans="1:19" ht="13.5" thickBot="1" x14ac:dyDescent="0.25">
      <c r="A23" s="130" t="s">
        <v>14</v>
      </c>
      <c r="B23" s="41"/>
      <c r="C23" s="42"/>
      <c r="D23" s="42"/>
      <c r="E23" s="41"/>
      <c r="F23" s="141"/>
      <c r="G23" s="141"/>
      <c r="H23" s="141"/>
      <c r="I23" s="139"/>
      <c r="J23" s="42"/>
      <c r="K23" s="44"/>
      <c r="L23" s="130" t="s">
        <v>14</v>
      </c>
      <c r="M23" s="139"/>
      <c r="N23" s="139"/>
      <c r="O23" s="151"/>
      <c r="P23" s="152"/>
      <c r="Q23" s="152"/>
      <c r="R23" s="140"/>
      <c r="S23" s="140"/>
    </row>
    <row r="24" spans="1:19" ht="13.5" thickBot="1" x14ac:dyDescent="0.25">
      <c r="A24" s="130" t="s">
        <v>13</v>
      </c>
      <c r="B24" s="41"/>
      <c r="C24" s="42"/>
      <c r="D24" s="42"/>
      <c r="E24" s="41"/>
      <c r="F24" s="141"/>
      <c r="G24" s="141"/>
      <c r="H24" s="141"/>
      <c r="I24" s="139"/>
      <c r="J24" s="164"/>
      <c r="K24" s="175"/>
      <c r="L24" s="130" t="s">
        <v>13</v>
      </c>
      <c r="M24" s="139"/>
      <c r="N24" s="139"/>
      <c r="O24" s="151"/>
      <c r="P24" s="152"/>
      <c r="Q24" s="152"/>
      <c r="R24" s="140"/>
      <c r="S24" s="140"/>
    </row>
    <row r="25" spans="1:19" ht="13.5" thickBot="1" x14ac:dyDescent="0.25">
      <c r="A25" s="130" t="s">
        <v>12</v>
      </c>
      <c r="B25" s="41">
        <v>11962494</v>
      </c>
      <c r="C25" s="42">
        <v>217</v>
      </c>
      <c r="D25" s="42">
        <v>152</v>
      </c>
      <c r="E25" s="41">
        <v>10401336.190000001</v>
      </c>
      <c r="F25" s="141"/>
      <c r="G25" s="141"/>
      <c r="H25" s="141"/>
      <c r="I25" s="139"/>
      <c r="J25" s="42">
        <v>217</v>
      </c>
      <c r="K25" s="44">
        <v>0</v>
      </c>
      <c r="L25" s="130" t="s">
        <v>12</v>
      </c>
      <c r="M25" s="139"/>
      <c r="N25" s="139"/>
      <c r="O25" s="151"/>
      <c r="P25" s="152"/>
      <c r="Q25" s="152"/>
      <c r="R25" s="140"/>
      <c r="S25" s="140"/>
    </row>
    <row r="26" spans="1:19" ht="13.5" thickBot="1" x14ac:dyDescent="0.25">
      <c r="A26" s="130" t="s">
        <v>11</v>
      </c>
      <c r="B26" s="41">
        <v>15209874.050000001</v>
      </c>
      <c r="C26" s="42">
        <v>108</v>
      </c>
      <c r="D26" s="42">
        <v>108</v>
      </c>
      <c r="E26" s="41">
        <v>12171351.689999999</v>
      </c>
      <c r="F26" s="141"/>
      <c r="G26" s="141"/>
      <c r="H26" s="141"/>
      <c r="I26" s="139"/>
      <c r="J26" s="42">
        <v>63</v>
      </c>
      <c r="K26" s="44">
        <v>0</v>
      </c>
      <c r="L26" s="130" t="s">
        <v>11</v>
      </c>
      <c r="M26" s="139"/>
      <c r="N26" s="139"/>
      <c r="O26" s="151"/>
      <c r="P26" s="152"/>
      <c r="Q26" s="152"/>
      <c r="R26" s="140"/>
      <c r="S26" s="140"/>
    </row>
    <row r="27" spans="1:19" ht="13.5" thickBot="1" x14ac:dyDescent="0.25">
      <c r="A27" s="130" t="s">
        <v>10</v>
      </c>
      <c r="B27" s="41"/>
      <c r="C27" s="42"/>
      <c r="D27" s="42"/>
      <c r="E27" s="41"/>
      <c r="F27" s="166"/>
      <c r="G27" s="166"/>
      <c r="H27" s="166"/>
      <c r="I27" s="146"/>
      <c r="J27" s="164"/>
      <c r="K27" s="175"/>
      <c r="L27" s="130" t="s">
        <v>10</v>
      </c>
      <c r="M27" s="146"/>
      <c r="N27" s="146"/>
      <c r="O27" s="149"/>
      <c r="P27" s="147"/>
      <c r="Q27" s="147"/>
      <c r="R27" s="150"/>
      <c r="S27" s="150"/>
    </row>
    <row r="28" spans="1:19" ht="13.5" thickBot="1" x14ac:dyDescent="0.25">
      <c r="A28" s="134" t="s">
        <v>6</v>
      </c>
      <c r="B28" s="55">
        <f>SUM(B19:B27)</f>
        <v>28479387.050000001</v>
      </c>
      <c r="C28" s="54">
        <f>SUM(C19:C27)</f>
        <v>350</v>
      </c>
      <c r="D28" s="54">
        <f>SUM(D19:D27)</f>
        <v>285</v>
      </c>
      <c r="E28" s="55">
        <f>SUM(E19:E27)</f>
        <v>23879706.880000003</v>
      </c>
      <c r="F28" s="166"/>
      <c r="G28" s="166"/>
      <c r="H28" s="166"/>
      <c r="I28" s="166"/>
      <c r="J28" s="54">
        <f>SUM(J19:J27)</f>
        <v>280</v>
      </c>
      <c r="K28" s="56">
        <f>SUM(K19:K27)</f>
        <v>0</v>
      </c>
      <c r="L28" s="134" t="s">
        <v>6</v>
      </c>
      <c r="M28" s="146"/>
      <c r="N28" s="146"/>
      <c r="O28" s="146"/>
      <c r="P28" s="146"/>
      <c r="Q28" s="146"/>
      <c r="R28" s="146"/>
      <c r="S28" s="146"/>
    </row>
    <row r="29" spans="1:19" ht="13.5" thickBot="1" x14ac:dyDescent="0.25">
      <c r="A29" s="129" t="s">
        <v>9</v>
      </c>
      <c r="B29" s="161"/>
      <c r="C29" s="161"/>
      <c r="D29" s="161"/>
      <c r="E29" s="161"/>
      <c r="F29" s="141"/>
      <c r="G29" s="141"/>
      <c r="H29" s="141"/>
      <c r="I29" s="141"/>
      <c r="J29" s="141"/>
      <c r="K29" s="139"/>
      <c r="L29" s="129" t="s">
        <v>9</v>
      </c>
      <c r="M29" s="139"/>
      <c r="N29" s="139"/>
      <c r="O29" s="151"/>
      <c r="P29" s="152"/>
      <c r="Q29" s="152"/>
      <c r="R29" s="140"/>
      <c r="S29" s="140"/>
    </row>
    <row r="30" spans="1:19" ht="13.5" thickBot="1" x14ac:dyDescent="0.25">
      <c r="A30" s="130" t="s">
        <v>8</v>
      </c>
      <c r="B30" s="41"/>
      <c r="C30" s="42"/>
      <c r="D30" s="42"/>
      <c r="E30" s="41"/>
      <c r="F30" s="141"/>
      <c r="G30" s="264"/>
      <c r="H30" s="264"/>
      <c r="I30" s="264"/>
      <c r="J30" s="141"/>
      <c r="K30" s="139"/>
      <c r="L30" s="130" t="s">
        <v>8</v>
      </c>
      <c r="M30" s="139"/>
      <c r="N30" s="139"/>
      <c r="O30" s="151"/>
      <c r="P30" s="152"/>
      <c r="Q30" s="152"/>
      <c r="R30" s="140"/>
      <c r="S30" s="140"/>
    </row>
    <row r="31" spans="1:19" ht="13.5" thickBot="1" x14ac:dyDescent="0.25">
      <c r="A31" s="130" t="s">
        <v>7</v>
      </c>
      <c r="B31" s="41"/>
      <c r="C31" s="42"/>
      <c r="D31" s="42"/>
      <c r="E31" s="41"/>
      <c r="F31" s="141"/>
      <c r="G31" s="264"/>
      <c r="H31" s="264"/>
      <c r="I31" s="264"/>
      <c r="J31" s="141"/>
      <c r="K31" s="139"/>
      <c r="L31" s="130" t="s">
        <v>7</v>
      </c>
      <c r="M31" s="139"/>
      <c r="N31" s="139"/>
      <c r="O31" s="151"/>
      <c r="P31" s="152"/>
      <c r="Q31" s="152"/>
      <c r="R31" s="140"/>
      <c r="S31" s="140"/>
    </row>
    <row r="32" spans="1:19" ht="13.5" thickBot="1" x14ac:dyDescent="0.25">
      <c r="A32" s="134" t="s">
        <v>6</v>
      </c>
      <c r="B32" s="55">
        <f>SUM(B30:B31)</f>
        <v>0</v>
      </c>
      <c r="C32" s="54">
        <f>SUM(C30:C31)</f>
        <v>0</v>
      </c>
      <c r="D32" s="54">
        <f>SUM(D30:D31)</f>
        <v>0</v>
      </c>
      <c r="E32" s="55">
        <f>SUM(E30:E31)</f>
        <v>0</v>
      </c>
      <c r="F32" s="141"/>
      <c r="G32" s="141"/>
      <c r="H32" s="141"/>
      <c r="I32" s="141"/>
      <c r="J32" s="141"/>
      <c r="K32" s="139"/>
      <c r="L32" s="134" t="s">
        <v>6</v>
      </c>
      <c r="M32" s="139"/>
      <c r="N32" s="139"/>
      <c r="O32" s="151"/>
      <c r="P32" s="152"/>
      <c r="Q32" s="152"/>
      <c r="R32" s="140"/>
      <c r="S32" s="140"/>
    </row>
    <row r="33" spans="1:20" ht="13.5" thickBot="1" x14ac:dyDescent="0.25">
      <c r="A33" s="129" t="s">
        <v>5</v>
      </c>
      <c r="B33" s="41"/>
      <c r="C33" s="42"/>
      <c r="D33" s="42"/>
      <c r="E33" s="41"/>
      <c r="F33" s="141"/>
      <c r="G33" s="141"/>
      <c r="H33" s="141"/>
      <c r="I33" s="141"/>
      <c r="J33" s="141"/>
      <c r="K33" s="139"/>
      <c r="L33" s="129" t="s">
        <v>5</v>
      </c>
      <c r="M33" s="139"/>
      <c r="N33" s="139"/>
      <c r="O33" s="151"/>
      <c r="P33" s="152"/>
      <c r="Q33" s="152"/>
      <c r="R33" s="140"/>
      <c r="S33" s="140"/>
    </row>
    <row r="34" spans="1:20" ht="13.5" thickBot="1" x14ac:dyDescent="0.25">
      <c r="A34" s="135" t="s">
        <v>4</v>
      </c>
      <c r="B34" s="53">
        <f>B17+B28+B32+B33</f>
        <v>99495764.049999997</v>
      </c>
      <c r="C34" s="54">
        <f>C17+C28+C32+C33</f>
        <v>1531</v>
      </c>
      <c r="D34" s="54">
        <f>D17+D28+D32+D33</f>
        <v>668</v>
      </c>
      <c r="E34" s="53">
        <f>E17+E28+E32+E33</f>
        <v>62565118.339999996</v>
      </c>
      <c r="F34" s="141"/>
      <c r="G34" s="141"/>
      <c r="H34" s="141"/>
      <c r="I34" s="141"/>
      <c r="J34" s="165"/>
      <c r="K34" s="153"/>
      <c r="L34" s="135" t="s">
        <v>4</v>
      </c>
      <c r="M34" s="153"/>
      <c r="N34" s="153"/>
      <c r="O34" s="154"/>
      <c r="P34" s="155"/>
      <c r="Q34" s="155"/>
      <c r="R34" s="156"/>
      <c r="S34" s="156"/>
    </row>
    <row r="35" spans="1:20" s="169" customFormat="1" x14ac:dyDescent="0.2">
      <c r="A35" s="167"/>
      <c r="B35" s="167"/>
      <c r="C35" s="167"/>
      <c r="D35" s="167"/>
      <c r="E35" s="168"/>
      <c r="F35" s="167"/>
      <c r="G35" s="167"/>
      <c r="H35" s="167"/>
      <c r="I35" s="167"/>
      <c r="J35" s="167"/>
      <c r="K35" s="167"/>
      <c r="L35" s="167"/>
      <c r="M35" s="167"/>
      <c r="N35" s="167"/>
    </row>
    <row r="36" spans="1:20" s="169" customFormat="1" ht="15" x14ac:dyDescent="0.25">
      <c r="A36" s="170" t="s">
        <v>3</v>
      </c>
      <c r="B36" s="170"/>
      <c r="C36" s="171"/>
      <c r="D36" s="171"/>
      <c r="E36" s="172"/>
      <c r="F36" s="170"/>
      <c r="G36" s="170"/>
      <c r="H36" s="170"/>
      <c r="I36" s="171"/>
      <c r="J36" s="171"/>
      <c r="K36" s="171"/>
      <c r="L36" s="170" t="s">
        <v>3</v>
      </c>
      <c r="M36" s="171"/>
      <c r="N36" s="171"/>
    </row>
    <row r="37" spans="1:20" s="169" customFormat="1" ht="15.75" x14ac:dyDescent="0.25">
      <c r="A37" s="170" t="s">
        <v>2</v>
      </c>
      <c r="B37" s="171"/>
      <c r="C37" s="171"/>
      <c r="D37" s="171"/>
      <c r="E37" s="173"/>
      <c r="F37" s="171"/>
      <c r="G37" s="171"/>
      <c r="H37" s="171"/>
      <c r="I37" s="171"/>
      <c r="J37" s="171"/>
      <c r="K37" s="174"/>
      <c r="L37" s="170" t="s">
        <v>2</v>
      </c>
      <c r="M37" s="171"/>
      <c r="N37" s="171"/>
      <c r="O37" s="171"/>
      <c r="P37" s="171"/>
      <c r="Q37" s="171"/>
      <c r="R37" s="171"/>
      <c r="S37" s="171"/>
      <c r="T37" s="174"/>
    </row>
    <row r="38" spans="1:20" ht="15" x14ac:dyDescent="0.25">
      <c r="A38" s="49"/>
      <c r="B38" s="46"/>
      <c r="C38" s="50"/>
      <c r="D38" s="46"/>
      <c r="E38" s="51"/>
      <c r="F38" s="319"/>
      <c r="G38" s="319"/>
      <c r="H38" s="319"/>
      <c r="I38" s="319"/>
      <c r="J38" s="319"/>
      <c r="K38" s="319"/>
      <c r="Q38" s="52"/>
      <c r="R38" s="52"/>
      <c r="S38" s="52"/>
      <c r="T38" s="52"/>
    </row>
    <row r="39" spans="1:20" ht="15.75" x14ac:dyDescent="0.25">
      <c r="A39" s="49"/>
      <c r="B39" s="46"/>
      <c r="C39" s="49"/>
      <c r="D39" s="46"/>
      <c r="E39" s="47"/>
      <c r="F39" s="49"/>
      <c r="G39" s="49"/>
      <c r="H39" s="49"/>
      <c r="I39" s="49"/>
      <c r="J39" s="46"/>
      <c r="K39" s="48"/>
      <c r="L39" s="49"/>
      <c r="M39" s="46"/>
      <c r="N39" s="50" t="s">
        <v>1</v>
      </c>
      <c r="O39" s="52" t="s">
        <v>1</v>
      </c>
      <c r="P39" s="52"/>
      <c r="Q39" s="49"/>
      <c r="R39" s="49"/>
      <c r="S39" s="46"/>
      <c r="T39" s="48"/>
    </row>
    <row r="40" spans="1:20" ht="15" x14ac:dyDescent="0.25">
      <c r="L40" s="49" t="s">
        <v>0</v>
      </c>
      <c r="M40" s="46"/>
      <c r="N40" s="49" t="s">
        <v>0</v>
      </c>
      <c r="O40" s="49" t="s">
        <v>0</v>
      </c>
      <c r="P40" s="49"/>
    </row>
    <row r="41" spans="1:20" x14ac:dyDescent="0.2">
      <c r="K41" s="169">
        <f>(K19+K23+K25+K26)/(D19+D23+D25+D26)</f>
        <v>0</v>
      </c>
    </row>
  </sheetData>
  <sheetProtection sheet="1" objects="1" scenarios="1" formatCells="0" formatColumns="0" formatRows="0" selectLockedCells="1" autoFilter="0"/>
  <protectedRanges>
    <protectedRange sqref="A33" name="Range5"/>
    <protectedRange sqref="B32:E32" name="Range1"/>
    <protectedRange sqref="L39:P40 A6:F6 H6:U6" name="Range4"/>
    <protectedRange sqref="J20:J27" name="Range6_1"/>
    <protectedRange sqref="J20:J27" name="Range3_1"/>
    <protectedRange sqref="B14:K16" name="Range1_2"/>
    <protectedRange sqref="C19:D27" name="Range2_2"/>
    <protectedRange sqref="B19:B27 E19:E27" name="Range1_3"/>
    <protectedRange sqref="C30:D31" name="Range2_3"/>
    <protectedRange sqref="B30:B31 E30:E31" name="Range1_4"/>
    <protectedRange sqref="B30:E31" name="Range7_1"/>
    <protectedRange sqref="B30:E31" name="Range8_1"/>
    <protectedRange sqref="C33:D33" name="Range2_4"/>
    <protectedRange sqref="B33 E33" name="Range1_5"/>
    <protectedRange sqref="B33:E33" name="Range9_1"/>
    <protectedRange sqref="G30:I31" name="Range10_1"/>
    <protectedRange sqref="J19:K19" name="Range6"/>
    <protectedRange sqref="J19:K19" name="Range3"/>
    <protectedRange sqref="K20:K27" name="Range6_2"/>
    <protectedRange sqref="K20:K27" name="Range3_3"/>
    <protectedRange sqref="M14:S16" name="Range3_4"/>
  </protectedRanges>
  <mergeCells count="11">
    <mergeCell ref="L1:S1"/>
    <mergeCell ref="L2:S2"/>
    <mergeCell ref="L3:S3"/>
    <mergeCell ref="L4:S4"/>
    <mergeCell ref="F38:K38"/>
    <mergeCell ref="A1:K1"/>
    <mergeCell ref="A2:K2"/>
    <mergeCell ref="A3:K3"/>
    <mergeCell ref="A4:K4"/>
    <mergeCell ref="A6:B6"/>
    <mergeCell ref="L6:M6"/>
  </mergeCells>
  <printOptions horizontalCentered="1"/>
  <pageMargins left="0.25" right="0.25" top="0.75" bottom="0.5" header="0.3" footer="0.3"/>
  <pageSetup paperSize="9" scale="70"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1"/>
  <sheetViews>
    <sheetView zoomScale="115" zoomScaleNormal="115" workbookViewId="0">
      <selection activeCell="B16" sqref="B16"/>
    </sheetView>
  </sheetViews>
  <sheetFormatPr defaultColWidth="9.140625" defaultRowHeight="15" x14ac:dyDescent="0.25"/>
  <cols>
    <col min="1" max="1" width="9.140625" style="1"/>
    <col min="2" max="2" width="16.5703125" style="1" bestFit="1" customWidth="1"/>
    <col min="3" max="3" width="12.7109375" style="1" bestFit="1" customWidth="1"/>
    <col min="4" max="16384" width="9.140625" style="1"/>
  </cols>
  <sheetData>
    <row r="1" spans="2:3" x14ac:dyDescent="0.25">
      <c r="C1" s="3" t="s">
        <v>84</v>
      </c>
    </row>
    <row r="2" spans="2:3" x14ac:dyDescent="0.25">
      <c r="B2" s="3" t="s">
        <v>83</v>
      </c>
      <c r="C2" s="2">
        <f>((CPMR!E17+CPMR!E30)/CPMR!E34)</f>
        <v>0.61832235735206953</v>
      </c>
    </row>
    <row r="3" spans="2:3" x14ac:dyDescent="0.25">
      <c r="B3" s="3" t="s">
        <v>82</v>
      </c>
      <c r="C3" s="2">
        <f>(CPMR!D17+CPMR!D30)/(CPMR!D34)</f>
        <v>0.57335329341317365</v>
      </c>
    </row>
    <row r="4" spans="2:3" x14ac:dyDescent="0.25">
      <c r="B4" s="3" t="s">
        <v>81</v>
      </c>
      <c r="C4" s="2">
        <f>(CPMR!E19+CPMR!E20)/CPMR!E34</f>
        <v>0</v>
      </c>
    </row>
    <row r="5" spans="2:3" x14ac:dyDescent="0.25">
      <c r="B5" s="3" t="s">
        <v>80</v>
      </c>
      <c r="C5" s="2">
        <f>(CPMR!E24+CPMR!E25+CPMR!E26+CPMR!E27)/CPMR!E34</f>
        <v>0.36078710436272793</v>
      </c>
    </row>
    <row r="6" spans="2:3" x14ac:dyDescent="0.25">
      <c r="B6" s="3" t="s">
        <v>79</v>
      </c>
      <c r="C6" s="2">
        <f>CPMR!E21/CPMR!E34</f>
        <v>2.089053828520258E-2</v>
      </c>
    </row>
    <row r="7" spans="2:3" x14ac:dyDescent="0.25">
      <c r="B7" s="3" t="s">
        <v>78</v>
      </c>
      <c r="C7" s="2">
        <f>CPMR!E22/CPMR!E34</f>
        <v>0</v>
      </c>
    </row>
    <row r="8" spans="2:3" x14ac:dyDescent="0.25">
      <c r="B8" s="3" t="s">
        <v>77</v>
      </c>
      <c r="C8" s="2">
        <f>CPMR!E23/CPMR!E34</f>
        <v>0</v>
      </c>
    </row>
    <row r="9" spans="2:3" x14ac:dyDescent="0.25">
      <c r="B9" s="3" t="s">
        <v>76</v>
      </c>
      <c r="C9" s="4">
        <f>CPMR!G17/CPMR!C17</f>
        <v>0.46062658763759523</v>
      </c>
    </row>
    <row r="10" spans="2:3" x14ac:dyDescent="0.25">
      <c r="B10" s="3" t="s">
        <v>75</v>
      </c>
      <c r="C10" s="4">
        <f>CPMR!H17/CPMR!C17</f>
        <v>0.45808636748518206</v>
      </c>
    </row>
    <row r="11" spans="2:3" x14ac:dyDescent="0.25">
      <c r="B11" s="3" t="s">
        <v>74</v>
      </c>
      <c r="C11" s="4">
        <f>CPMR!I17/CPMR!C17</f>
        <v>0.44538526672311601</v>
      </c>
    </row>
    <row r="12" spans="2:3" x14ac:dyDescent="0.25">
      <c r="B12" s="3" t="s">
        <v>73</v>
      </c>
      <c r="C12" s="2">
        <f>(CPMR!J17+CPMR!J19+CPMR!J25+CPMR!J26)/(CPMR!C17+CPMR!C19+CPMR!C25+CPMR!C26)</f>
        <v>0.97011952191235062</v>
      </c>
    </row>
    <row r="13" spans="2:3" x14ac:dyDescent="0.25">
      <c r="B13" s="3" t="s">
        <v>72</v>
      </c>
      <c r="C13" s="2">
        <f>CPMR!K17/CPMR!D17</f>
        <v>1</v>
      </c>
    </row>
    <row r="14" spans="2:3" x14ac:dyDescent="0.25">
      <c r="B14" s="3" t="s">
        <v>71</v>
      </c>
      <c r="C14" s="2">
        <f>CPMR!K28/CPMR!D28</f>
        <v>0</v>
      </c>
    </row>
    <row r="15" spans="2:3" x14ac:dyDescent="0.25">
      <c r="B15" s="3" t="s">
        <v>70</v>
      </c>
      <c r="C15" s="2">
        <f>CPMR!E34/CPMR!B34</f>
        <v>0.62882192963068162</v>
      </c>
    </row>
    <row r="16" spans="2:3" x14ac:dyDescent="0.25">
      <c r="B16" s="3" t="s">
        <v>69</v>
      </c>
      <c r="C16" s="2">
        <f>CPMR!D17/CPMR!C17</f>
        <v>0.32430143945808637</v>
      </c>
    </row>
    <row r="17" spans="2:3" x14ac:dyDescent="0.25">
      <c r="B17" s="3" t="s">
        <v>68</v>
      </c>
      <c r="C17" s="2">
        <f>CPMR!F17/CPMR!C17</f>
        <v>0.67485182049110926</v>
      </c>
    </row>
    <row r="18" spans="2:3" x14ac:dyDescent="0.25">
      <c r="B18" s="3" t="s">
        <v>67</v>
      </c>
      <c r="C18" s="2">
        <f>CPMR!S14/CPMR!D14</f>
        <v>1</v>
      </c>
    </row>
    <row r="19" spans="2:3" x14ac:dyDescent="0.25">
      <c r="B19" s="3" t="s">
        <v>66</v>
      </c>
      <c r="C19" s="2">
        <f>CPMR!S15/CPMR!D15</f>
        <v>1</v>
      </c>
    </row>
    <row r="20" spans="2:3" x14ac:dyDescent="0.25">
      <c r="B20" s="3" t="s">
        <v>65</v>
      </c>
      <c r="C20" s="2" t="e">
        <f>CPMR!S16/CPMR!D16</f>
        <v>#DIV/0!</v>
      </c>
    </row>
    <row r="21" spans="2:3" x14ac:dyDescent="0.25">
      <c r="B21" s="3" t="s">
        <v>64</v>
      </c>
      <c r="C21" s="2">
        <f>CPMR!P17/CPMR!D17</f>
        <v>3.0835509138381201</v>
      </c>
    </row>
  </sheetData>
  <sheetProtection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
  <sheetViews>
    <sheetView topLeftCell="B1" zoomScale="85" zoomScaleNormal="85" workbookViewId="0">
      <selection activeCell="B112" sqref="B112"/>
    </sheetView>
  </sheetViews>
  <sheetFormatPr defaultColWidth="9.140625" defaultRowHeight="12.75" x14ac:dyDescent="0.2"/>
  <cols>
    <col min="1" max="1" width="5" style="57" customWidth="1"/>
    <col min="2" max="2" width="101.140625" style="60" customWidth="1"/>
    <col min="3" max="3" width="27.5703125" style="60" customWidth="1"/>
    <col min="4" max="4" width="44.7109375" style="57" hidden="1" customWidth="1"/>
    <col min="5" max="5" width="27.5703125" style="258" customWidth="1"/>
    <col min="6" max="6" width="44.7109375" style="57" hidden="1" customWidth="1"/>
    <col min="7" max="7" width="27.5703125" style="60" customWidth="1"/>
    <col min="8" max="8" width="44.7109375" style="57" hidden="1" customWidth="1"/>
    <col min="9" max="9" width="27.5703125" style="260" customWidth="1"/>
    <col min="10" max="10" width="19.85546875" style="57" hidden="1" customWidth="1"/>
    <col min="11" max="11" width="10.42578125" style="61" customWidth="1"/>
    <col min="12" max="12" width="30.85546875" style="57" hidden="1" customWidth="1"/>
    <col min="13" max="16384" width="9.140625" style="57"/>
  </cols>
  <sheetData>
    <row r="1" spans="1:12" ht="15" x14ac:dyDescent="0.25">
      <c r="A1" s="67" t="s">
        <v>282</v>
      </c>
      <c r="B1" s="68"/>
      <c r="C1" s="68"/>
      <c r="D1" s="67"/>
      <c r="E1" s="253"/>
      <c r="F1" s="67"/>
      <c r="G1" s="68"/>
      <c r="H1" s="67"/>
      <c r="I1" s="68"/>
      <c r="J1" s="67"/>
      <c r="K1" s="69"/>
      <c r="L1" s="69"/>
    </row>
    <row r="2" spans="1:12" ht="21" x14ac:dyDescent="0.35">
      <c r="A2" s="70" t="s">
        <v>281</v>
      </c>
      <c r="B2" s="71"/>
      <c r="C2" s="71"/>
      <c r="D2" s="70"/>
      <c r="E2" s="254"/>
      <c r="F2" s="70"/>
      <c r="G2" s="71"/>
      <c r="H2" s="70"/>
      <c r="I2" s="71"/>
      <c r="J2" s="70"/>
      <c r="K2" s="70"/>
      <c r="L2" s="70"/>
    </row>
    <row r="3" spans="1:12" s="5" customFormat="1" x14ac:dyDescent="0.25">
      <c r="A3" s="72"/>
      <c r="B3" s="73"/>
      <c r="C3" s="73"/>
      <c r="D3" s="74"/>
      <c r="E3" s="255"/>
      <c r="F3" s="72"/>
      <c r="G3" s="259"/>
      <c r="H3" s="72"/>
      <c r="I3" s="73"/>
      <c r="J3" s="74"/>
      <c r="K3" s="75"/>
      <c r="L3" s="75"/>
    </row>
    <row r="4" spans="1:12" ht="38.25" x14ac:dyDescent="0.2">
      <c r="A4" s="76" t="s">
        <v>197</v>
      </c>
      <c r="B4" s="76" t="s">
        <v>196</v>
      </c>
      <c r="C4" s="246" t="s">
        <v>280</v>
      </c>
      <c r="D4" s="246" t="s">
        <v>280</v>
      </c>
      <c r="E4" s="247" t="s">
        <v>279</v>
      </c>
      <c r="F4" s="247" t="s">
        <v>279</v>
      </c>
      <c r="G4" s="248" t="s">
        <v>278</v>
      </c>
      <c r="H4" s="248" t="s">
        <v>278</v>
      </c>
      <c r="I4" s="249" t="s">
        <v>294</v>
      </c>
      <c r="J4" s="249" t="s">
        <v>277</v>
      </c>
      <c r="K4" s="69"/>
      <c r="L4" s="69"/>
    </row>
    <row r="5" spans="1:12" x14ac:dyDescent="0.2">
      <c r="A5" s="81"/>
      <c r="B5" s="82"/>
      <c r="C5" s="246">
        <v>0</v>
      </c>
      <c r="D5" s="77">
        <v>0</v>
      </c>
      <c r="E5" s="247">
        <v>1</v>
      </c>
      <c r="F5" s="78">
        <v>1</v>
      </c>
      <c r="G5" s="248">
        <v>2</v>
      </c>
      <c r="H5" s="79">
        <v>2</v>
      </c>
      <c r="I5" s="249">
        <v>3</v>
      </c>
      <c r="J5" s="80">
        <v>3</v>
      </c>
      <c r="K5" s="69"/>
      <c r="L5" s="83" t="s">
        <v>210</v>
      </c>
    </row>
    <row r="6" spans="1:12" s="5" customFormat="1" x14ac:dyDescent="0.25">
      <c r="A6" s="84" t="s">
        <v>192</v>
      </c>
      <c r="B6" s="85"/>
      <c r="C6" s="85"/>
      <c r="D6" s="86"/>
      <c r="E6" s="256"/>
      <c r="F6" s="86"/>
      <c r="G6" s="85"/>
      <c r="H6" s="86"/>
      <c r="I6" s="85"/>
      <c r="J6" s="87"/>
      <c r="K6" s="22"/>
      <c r="L6" s="83" t="s">
        <v>114</v>
      </c>
    </row>
    <row r="7" spans="1:12" x14ac:dyDescent="0.2">
      <c r="A7" s="88" t="s">
        <v>191</v>
      </c>
      <c r="B7" s="89"/>
      <c r="C7" s="89"/>
      <c r="D7" s="90"/>
      <c r="E7" s="257"/>
      <c r="F7" s="90"/>
      <c r="G7" s="89"/>
      <c r="H7" s="90"/>
      <c r="I7" s="89"/>
      <c r="J7" s="92"/>
      <c r="K7" s="69"/>
      <c r="L7" s="83" t="s">
        <v>199</v>
      </c>
    </row>
    <row r="8" spans="1:12" x14ac:dyDescent="0.2">
      <c r="A8" s="83">
        <v>1</v>
      </c>
      <c r="B8" s="93" t="s">
        <v>190</v>
      </c>
      <c r="C8" s="111"/>
      <c r="D8" s="94" t="s">
        <v>276</v>
      </c>
      <c r="E8" s="120">
        <v>0.7</v>
      </c>
      <c r="F8" s="94" t="s">
        <v>275</v>
      </c>
      <c r="G8" s="120">
        <v>0.81</v>
      </c>
      <c r="H8" s="94" t="s">
        <v>244</v>
      </c>
      <c r="I8" s="120">
        <v>0.91</v>
      </c>
      <c r="J8" s="94" t="s">
        <v>135</v>
      </c>
      <c r="K8" s="69"/>
      <c r="L8" s="69"/>
    </row>
    <row r="9" spans="1:12" x14ac:dyDescent="0.2">
      <c r="A9" s="83">
        <v>2</v>
      </c>
      <c r="B9" s="93" t="s">
        <v>189</v>
      </c>
      <c r="C9" s="250"/>
      <c r="D9" s="97" t="s">
        <v>242</v>
      </c>
      <c r="E9" s="120">
        <v>0.2</v>
      </c>
      <c r="F9" s="94" t="s">
        <v>274</v>
      </c>
      <c r="G9" s="120">
        <v>0.4</v>
      </c>
      <c r="H9" s="94" t="s">
        <v>273</v>
      </c>
      <c r="I9" s="120">
        <v>0.5</v>
      </c>
      <c r="J9" s="94" t="s">
        <v>272</v>
      </c>
      <c r="K9" s="69"/>
      <c r="L9" s="83" t="s">
        <v>210</v>
      </c>
    </row>
    <row r="10" spans="1:12" x14ac:dyDescent="0.2">
      <c r="A10" s="98"/>
      <c r="B10" s="99"/>
      <c r="C10" s="251"/>
      <c r="D10" s="100"/>
      <c r="E10" s="122"/>
      <c r="F10" s="91"/>
      <c r="G10" s="122"/>
      <c r="H10" s="91"/>
      <c r="I10" s="122"/>
      <c r="J10" s="101"/>
      <c r="K10" s="69"/>
      <c r="L10" s="83" t="s">
        <v>209</v>
      </c>
    </row>
    <row r="11" spans="1:12" x14ac:dyDescent="0.2">
      <c r="A11" s="88" t="s">
        <v>271</v>
      </c>
      <c r="B11" s="89"/>
      <c r="C11" s="89"/>
      <c r="D11" s="90"/>
      <c r="E11" s="257"/>
      <c r="F11" s="90"/>
      <c r="G11" s="89"/>
      <c r="H11" s="90"/>
      <c r="I11" s="89"/>
      <c r="J11" s="92"/>
      <c r="K11" s="69"/>
      <c r="L11" s="83" t="s">
        <v>285</v>
      </c>
    </row>
    <row r="12" spans="1:12" x14ac:dyDescent="0.2">
      <c r="A12" s="83">
        <v>3</v>
      </c>
      <c r="B12" s="93" t="s">
        <v>187</v>
      </c>
      <c r="C12" s="120"/>
      <c r="D12" s="96" t="s">
        <v>270</v>
      </c>
      <c r="E12" s="120">
        <v>0.06</v>
      </c>
      <c r="F12" s="83" t="s">
        <v>269</v>
      </c>
      <c r="G12" s="120">
        <v>0.05</v>
      </c>
      <c r="H12" s="83" t="s">
        <v>268</v>
      </c>
      <c r="I12" s="120">
        <v>0.03</v>
      </c>
      <c r="J12" s="83" t="s">
        <v>264</v>
      </c>
      <c r="K12" s="69"/>
      <c r="L12" s="83" t="s">
        <v>99</v>
      </c>
    </row>
    <row r="13" spans="1:12" x14ac:dyDescent="0.2">
      <c r="A13" s="83">
        <f>A12+1</f>
        <v>4</v>
      </c>
      <c r="B13" s="93" t="s">
        <v>186</v>
      </c>
      <c r="C13" s="120"/>
      <c r="D13" s="96" t="s">
        <v>267</v>
      </c>
      <c r="E13" s="120">
        <v>0.12</v>
      </c>
      <c r="F13" s="83" t="s">
        <v>266</v>
      </c>
      <c r="G13" s="120">
        <v>0.08</v>
      </c>
      <c r="H13" s="83" t="s">
        <v>265</v>
      </c>
      <c r="I13" s="120">
        <v>0.03</v>
      </c>
      <c r="J13" s="83" t="s">
        <v>264</v>
      </c>
      <c r="K13" s="69"/>
      <c r="L13" s="83" t="s">
        <v>199</v>
      </c>
    </row>
    <row r="14" spans="1:12" x14ac:dyDescent="0.2">
      <c r="A14" s="83">
        <f>A13+1</f>
        <v>5</v>
      </c>
      <c r="B14" s="93" t="s">
        <v>185</v>
      </c>
      <c r="C14" s="120"/>
      <c r="D14" s="102" t="s">
        <v>263</v>
      </c>
      <c r="E14" s="120">
        <v>0.04</v>
      </c>
      <c r="F14" s="83" t="s">
        <v>262</v>
      </c>
      <c r="G14" s="120">
        <v>0.03</v>
      </c>
      <c r="H14" s="83" t="s">
        <v>261</v>
      </c>
      <c r="I14" s="120">
        <v>0.01</v>
      </c>
      <c r="J14" s="83" t="s">
        <v>260</v>
      </c>
      <c r="K14" s="69"/>
      <c r="L14" s="69"/>
    </row>
    <row r="15" spans="1:12" x14ac:dyDescent="0.2">
      <c r="A15" s="83">
        <f>A14+1</f>
        <v>6</v>
      </c>
      <c r="B15" s="93" t="s">
        <v>184</v>
      </c>
      <c r="C15" s="120"/>
      <c r="D15" s="102" t="s">
        <v>263</v>
      </c>
      <c r="E15" s="120">
        <v>0.04</v>
      </c>
      <c r="F15" s="83" t="s">
        <v>262</v>
      </c>
      <c r="G15" s="120">
        <v>0.03</v>
      </c>
      <c r="H15" s="83" t="s">
        <v>261</v>
      </c>
      <c r="I15" s="120">
        <v>0.01</v>
      </c>
      <c r="J15" s="83" t="s">
        <v>260</v>
      </c>
      <c r="K15" s="69"/>
      <c r="L15" s="83" t="s">
        <v>208</v>
      </c>
    </row>
    <row r="16" spans="1:12" x14ac:dyDescent="0.2">
      <c r="A16" s="83">
        <f>A15+1</f>
        <v>7</v>
      </c>
      <c r="B16" s="93" t="s">
        <v>183</v>
      </c>
      <c r="C16" s="120"/>
      <c r="D16" s="102" t="s">
        <v>263</v>
      </c>
      <c r="E16" s="120">
        <v>0.04</v>
      </c>
      <c r="F16" s="83" t="s">
        <v>262</v>
      </c>
      <c r="G16" s="120">
        <v>0.03</v>
      </c>
      <c r="H16" s="83" t="s">
        <v>261</v>
      </c>
      <c r="I16" s="120">
        <v>0.01</v>
      </c>
      <c r="J16" s="83" t="s">
        <v>260</v>
      </c>
      <c r="K16" s="69"/>
      <c r="L16" s="83" t="s">
        <v>207</v>
      </c>
    </row>
    <row r="17" spans="1:12" ht="25.5" x14ac:dyDescent="0.2">
      <c r="A17" s="83">
        <f>A16+1</f>
        <v>8</v>
      </c>
      <c r="B17" s="103" t="s">
        <v>182</v>
      </c>
      <c r="C17" s="111" t="s">
        <v>210</v>
      </c>
      <c r="D17" s="83" t="s">
        <v>210</v>
      </c>
      <c r="E17" s="111"/>
      <c r="F17" s="83"/>
      <c r="G17" s="120"/>
      <c r="H17" s="83"/>
      <c r="I17" s="111" t="s">
        <v>114</v>
      </c>
      <c r="J17" s="83" t="s">
        <v>114</v>
      </c>
      <c r="K17" s="69"/>
      <c r="L17" s="83" t="s">
        <v>206</v>
      </c>
    </row>
    <row r="18" spans="1:12" x14ac:dyDescent="0.2">
      <c r="A18" s="98"/>
      <c r="B18" s="104"/>
      <c r="C18" s="121"/>
      <c r="D18" s="105"/>
      <c r="E18" s="121"/>
      <c r="F18" s="105"/>
      <c r="G18" s="122"/>
      <c r="H18" s="105"/>
      <c r="I18" s="122"/>
      <c r="J18" s="106"/>
      <c r="K18" s="69"/>
      <c r="L18" s="95" t="s">
        <v>135</v>
      </c>
    </row>
    <row r="19" spans="1:12" x14ac:dyDescent="0.2">
      <c r="A19" s="88" t="s">
        <v>180</v>
      </c>
      <c r="B19" s="89"/>
      <c r="C19" s="89"/>
      <c r="D19" s="90"/>
      <c r="E19" s="257"/>
      <c r="F19" s="90"/>
      <c r="G19" s="89"/>
      <c r="H19" s="90"/>
      <c r="I19" s="89"/>
      <c r="J19" s="92"/>
      <c r="K19" s="69"/>
      <c r="L19" s="83" t="s">
        <v>199</v>
      </c>
    </row>
    <row r="20" spans="1:12" x14ac:dyDescent="0.2">
      <c r="A20" s="83">
        <v>9</v>
      </c>
      <c r="B20" s="107" t="s">
        <v>179</v>
      </c>
      <c r="C20" s="111"/>
      <c r="D20" s="83" t="s">
        <v>259</v>
      </c>
      <c r="E20" s="111">
        <v>3</v>
      </c>
      <c r="F20" s="108" t="s">
        <v>258</v>
      </c>
      <c r="G20" s="120">
        <v>4</v>
      </c>
      <c r="H20" s="108" t="s">
        <v>257</v>
      </c>
      <c r="I20" s="120">
        <v>6</v>
      </c>
      <c r="J20" s="108" t="s">
        <v>256</v>
      </c>
      <c r="K20" s="69"/>
      <c r="L20" s="69"/>
    </row>
    <row r="21" spans="1:12" x14ac:dyDescent="0.2">
      <c r="A21" s="83">
        <f>A20+1</f>
        <v>10</v>
      </c>
      <c r="B21" s="107" t="s">
        <v>178</v>
      </c>
      <c r="C21" s="111"/>
      <c r="D21" s="83" t="s">
        <v>255</v>
      </c>
      <c r="E21" s="111">
        <v>2</v>
      </c>
      <c r="F21" s="108" t="s">
        <v>250</v>
      </c>
      <c r="G21" s="120">
        <v>3</v>
      </c>
      <c r="H21" s="108" t="s">
        <v>254</v>
      </c>
      <c r="I21" s="120">
        <v>5</v>
      </c>
      <c r="J21" s="108" t="s">
        <v>253</v>
      </c>
      <c r="K21" s="69"/>
      <c r="L21" s="83" t="s">
        <v>205</v>
      </c>
    </row>
    <row r="22" spans="1:12" x14ac:dyDescent="0.2">
      <c r="A22" s="83">
        <f>A21+1</f>
        <v>11</v>
      </c>
      <c r="B22" s="93" t="s">
        <v>177</v>
      </c>
      <c r="C22" s="111"/>
      <c r="D22" s="83" t="s">
        <v>252</v>
      </c>
      <c r="E22" s="111">
        <v>1</v>
      </c>
      <c r="F22" s="108" t="s">
        <v>251</v>
      </c>
      <c r="G22" s="120">
        <v>2</v>
      </c>
      <c r="H22" s="108" t="s">
        <v>250</v>
      </c>
      <c r="I22" s="120">
        <v>3</v>
      </c>
      <c r="J22" s="108" t="s">
        <v>249</v>
      </c>
      <c r="K22" s="69"/>
      <c r="L22" s="83" t="s">
        <v>204</v>
      </c>
    </row>
    <row r="23" spans="1:12" s="5" customFormat="1" x14ac:dyDescent="0.25">
      <c r="A23" s="83">
        <f>A22+1</f>
        <v>12</v>
      </c>
      <c r="B23" s="93" t="s">
        <v>295</v>
      </c>
      <c r="C23" s="111" t="s">
        <v>210</v>
      </c>
      <c r="D23" s="83" t="s">
        <v>210</v>
      </c>
      <c r="E23" s="111" t="s">
        <v>209</v>
      </c>
      <c r="F23" s="83" t="s">
        <v>209</v>
      </c>
      <c r="G23" s="111" t="s">
        <v>285</v>
      </c>
      <c r="H23" s="83" t="s">
        <v>285</v>
      </c>
      <c r="I23" s="111" t="s">
        <v>99</v>
      </c>
      <c r="J23" s="83" t="s">
        <v>99</v>
      </c>
      <c r="K23" s="22"/>
      <c r="L23" s="83" t="s">
        <v>203</v>
      </c>
    </row>
    <row r="24" spans="1:12" s="5" customFormat="1" x14ac:dyDescent="0.25">
      <c r="A24" s="98"/>
      <c r="B24" s="99"/>
      <c r="C24" s="121"/>
      <c r="D24" s="105"/>
      <c r="E24" s="121"/>
      <c r="F24" s="105"/>
      <c r="G24" s="122"/>
      <c r="H24" s="105"/>
      <c r="I24" s="122"/>
      <c r="J24" s="106"/>
      <c r="K24" s="22"/>
      <c r="L24" s="83" t="s">
        <v>120</v>
      </c>
    </row>
    <row r="25" spans="1:12" s="5" customFormat="1" x14ac:dyDescent="0.25">
      <c r="A25" s="98"/>
      <c r="B25" s="99"/>
      <c r="C25" s="121"/>
      <c r="D25" s="105"/>
      <c r="E25" s="121"/>
      <c r="F25" s="105"/>
      <c r="G25" s="122"/>
      <c r="H25" s="105"/>
      <c r="I25" s="122"/>
      <c r="J25" s="106"/>
      <c r="K25" s="22"/>
      <c r="L25" s="83" t="s">
        <v>199</v>
      </c>
    </row>
    <row r="26" spans="1:12" s="5" customFormat="1" x14ac:dyDescent="0.2">
      <c r="A26" s="84" t="s">
        <v>173</v>
      </c>
      <c r="B26" s="85"/>
      <c r="C26" s="85"/>
      <c r="D26" s="86"/>
      <c r="E26" s="256"/>
      <c r="F26" s="86"/>
      <c r="G26" s="85"/>
      <c r="H26" s="86"/>
      <c r="I26" s="85"/>
      <c r="J26" s="87"/>
      <c r="K26" s="22"/>
      <c r="L26" s="69"/>
    </row>
    <row r="27" spans="1:12" x14ac:dyDescent="0.2">
      <c r="A27" s="88" t="s">
        <v>172</v>
      </c>
      <c r="B27" s="89"/>
      <c r="C27" s="89"/>
      <c r="D27" s="90"/>
      <c r="E27" s="257"/>
      <c r="F27" s="90"/>
      <c r="G27" s="89"/>
      <c r="H27" s="90"/>
      <c r="I27" s="89"/>
      <c r="J27" s="92"/>
      <c r="K27" s="69"/>
      <c r="L27" s="83" t="s">
        <v>202</v>
      </c>
    </row>
    <row r="28" spans="1:12" x14ac:dyDescent="0.2">
      <c r="A28" s="83">
        <v>13</v>
      </c>
      <c r="B28" s="93" t="s">
        <v>248</v>
      </c>
      <c r="C28" s="111" t="s">
        <v>210</v>
      </c>
      <c r="D28" s="83" t="s">
        <v>210</v>
      </c>
      <c r="E28" s="111" t="s">
        <v>209</v>
      </c>
      <c r="F28" s="83" t="s">
        <v>209</v>
      </c>
      <c r="G28" s="111" t="s">
        <v>285</v>
      </c>
      <c r="H28" s="83" t="s">
        <v>285</v>
      </c>
      <c r="I28" s="111" t="s">
        <v>99</v>
      </c>
      <c r="J28" s="83" t="s">
        <v>99</v>
      </c>
      <c r="K28" s="69"/>
      <c r="L28" s="83" t="s">
        <v>201</v>
      </c>
    </row>
    <row r="29" spans="1:12" x14ac:dyDescent="0.2">
      <c r="A29" s="83">
        <f>A28+1</f>
        <v>14</v>
      </c>
      <c r="B29" s="93" t="s">
        <v>247</v>
      </c>
      <c r="C29" s="111" t="s">
        <v>210</v>
      </c>
      <c r="D29" s="83" t="s">
        <v>210</v>
      </c>
      <c r="E29" s="111" t="s">
        <v>209</v>
      </c>
      <c r="F29" s="83" t="s">
        <v>209</v>
      </c>
      <c r="G29" s="111" t="s">
        <v>285</v>
      </c>
      <c r="H29" s="83" t="s">
        <v>285</v>
      </c>
      <c r="I29" s="111" t="s">
        <v>99</v>
      </c>
      <c r="J29" s="83" t="s">
        <v>99</v>
      </c>
      <c r="K29" s="69"/>
      <c r="L29" s="83" t="s">
        <v>200</v>
      </c>
    </row>
    <row r="30" spans="1:12" x14ac:dyDescent="0.2">
      <c r="A30" s="98"/>
      <c r="B30" s="99"/>
      <c r="C30" s="121"/>
      <c r="D30" s="105"/>
      <c r="E30" s="121"/>
      <c r="F30" s="105"/>
      <c r="G30" s="122"/>
      <c r="H30" s="105"/>
      <c r="I30" s="122"/>
      <c r="J30" s="106"/>
      <c r="K30" s="69"/>
      <c r="L30" s="83" t="s">
        <v>106</v>
      </c>
    </row>
    <row r="31" spans="1:12" x14ac:dyDescent="0.2">
      <c r="A31" s="88" t="s">
        <v>167</v>
      </c>
      <c r="B31" s="89"/>
      <c r="C31" s="89"/>
      <c r="D31" s="90"/>
      <c r="E31" s="257"/>
      <c r="F31" s="90"/>
      <c r="G31" s="89"/>
      <c r="H31" s="90"/>
      <c r="I31" s="89"/>
      <c r="J31" s="92"/>
      <c r="K31" s="69"/>
      <c r="L31" s="83" t="s">
        <v>199</v>
      </c>
    </row>
    <row r="32" spans="1:12" x14ac:dyDescent="0.2">
      <c r="A32" s="83">
        <v>15</v>
      </c>
      <c r="B32" s="93" t="s">
        <v>166</v>
      </c>
      <c r="C32" s="111" t="s">
        <v>210</v>
      </c>
      <c r="D32" s="83" t="s">
        <v>210</v>
      </c>
      <c r="E32" s="111"/>
      <c r="F32" s="83"/>
      <c r="G32" s="120"/>
      <c r="H32" s="83"/>
      <c r="I32" s="111" t="s">
        <v>114</v>
      </c>
      <c r="J32" s="83" t="s">
        <v>114</v>
      </c>
      <c r="K32" s="69"/>
      <c r="L32" s="69"/>
    </row>
    <row r="33" spans="1:12" x14ac:dyDescent="0.2">
      <c r="A33" s="88" t="s">
        <v>246</v>
      </c>
      <c r="B33" s="89"/>
      <c r="C33" s="89"/>
      <c r="D33" s="90"/>
      <c r="E33" s="257"/>
      <c r="F33" s="90"/>
      <c r="G33" s="89"/>
      <c r="H33" s="90"/>
      <c r="I33" s="89"/>
      <c r="J33" s="92"/>
      <c r="K33" s="69"/>
      <c r="L33" s="69"/>
    </row>
    <row r="34" spans="1:12" x14ac:dyDescent="0.2">
      <c r="A34" s="83">
        <v>16</v>
      </c>
      <c r="B34" s="93" t="s">
        <v>163</v>
      </c>
      <c r="C34" s="120"/>
      <c r="D34" s="125" t="s">
        <v>283</v>
      </c>
      <c r="E34" s="120">
        <v>0.71</v>
      </c>
      <c r="F34" s="83" t="s">
        <v>245</v>
      </c>
      <c r="G34" s="120">
        <v>0.81</v>
      </c>
      <c r="H34" s="83" t="s">
        <v>244</v>
      </c>
      <c r="I34" s="120">
        <v>0.91</v>
      </c>
      <c r="J34" s="126" t="s">
        <v>284</v>
      </c>
      <c r="K34" s="69"/>
      <c r="L34" s="69"/>
    </row>
    <row r="35" spans="1:12" x14ac:dyDescent="0.2">
      <c r="A35" s="83">
        <f>+A34+1</f>
        <v>17</v>
      </c>
      <c r="B35" s="103" t="s">
        <v>162</v>
      </c>
      <c r="C35" s="111"/>
      <c r="D35" s="83" t="s">
        <v>242</v>
      </c>
      <c r="E35" s="120">
        <v>0.2</v>
      </c>
      <c r="F35" s="83" t="s">
        <v>243</v>
      </c>
      <c r="G35" s="120">
        <v>0.51</v>
      </c>
      <c r="H35" s="83" t="s">
        <v>240</v>
      </c>
      <c r="I35" s="120">
        <v>0.8</v>
      </c>
      <c r="J35" s="109" t="s">
        <v>234</v>
      </c>
      <c r="K35" s="69"/>
      <c r="L35" s="69"/>
    </row>
    <row r="36" spans="1:12" s="5" customFormat="1" x14ac:dyDescent="0.25">
      <c r="A36" s="83">
        <f>+A35+1</f>
        <v>18</v>
      </c>
      <c r="B36" s="103" t="s">
        <v>161</v>
      </c>
      <c r="C36" s="111"/>
      <c r="D36" s="83" t="s">
        <v>242</v>
      </c>
      <c r="E36" s="120">
        <v>0.2</v>
      </c>
      <c r="F36" s="83" t="s">
        <v>241</v>
      </c>
      <c r="G36" s="120">
        <v>0.51</v>
      </c>
      <c r="H36" s="83" t="s">
        <v>240</v>
      </c>
      <c r="I36" s="120">
        <v>0.8</v>
      </c>
      <c r="J36" s="109" t="s">
        <v>234</v>
      </c>
      <c r="K36" s="22"/>
      <c r="L36" s="22"/>
    </row>
    <row r="37" spans="1:12" s="5" customFormat="1" x14ac:dyDescent="0.25">
      <c r="A37" s="98"/>
      <c r="B37" s="104"/>
      <c r="C37" s="121"/>
      <c r="D37" s="105"/>
      <c r="E37" s="122"/>
      <c r="F37" s="105"/>
      <c r="G37" s="122"/>
      <c r="H37" s="105"/>
      <c r="I37" s="122"/>
      <c r="J37" s="110"/>
      <c r="K37" s="22"/>
      <c r="L37" s="22"/>
    </row>
    <row r="38" spans="1:12" x14ac:dyDescent="0.2">
      <c r="A38" s="88" t="s">
        <v>159</v>
      </c>
      <c r="B38" s="89"/>
      <c r="C38" s="89"/>
      <c r="D38" s="90"/>
      <c r="E38" s="257"/>
      <c r="F38" s="90"/>
      <c r="G38" s="89"/>
      <c r="H38" s="90"/>
      <c r="I38" s="89"/>
      <c r="J38" s="92"/>
      <c r="K38" s="69"/>
      <c r="L38" s="69"/>
    </row>
    <row r="39" spans="1:12" s="5" customFormat="1" x14ac:dyDescent="0.25">
      <c r="A39" s="83">
        <v>19</v>
      </c>
      <c r="B39" s="103" t="s">
        <v>158</v>
      </c>
      <c r="C39" s="111" t="s">
        <v>210</v>
      </c>
      <c r="D39" s="83" t="s">
        <v>210</v>
      </c>
      <c r="E39" s="111" t="s">
        <v>209</v>
      </c>
      <c r="F39" s="83" t="s">
        <v>209</v>
      </c>
      <c r="G39" s="111" t="s">
        <v>285</v>
      </c>
      <c r="H39" s="83" t="s">
        <v>285</v>
      </c>
      <c r="I39" s="111" t="s">
        <v>99</v>
      </c>
      <c r="J39" s="83" t="s">
        <v>99</v>
      </c>
      <c r="K39" s="22"/>
      <c r="L39" s="22"/>
    </row>
    <row r="40" spans="1:12" s="10" customFormat="1" ht="25.5" x14ac:dyDescent="0.25">
      <c r="A40" s="111">
        <f>A39+1</f>
        <v>20</v>
      </c>
      <c r="B40" s="93" t="s">
        <v>156</v>
      </c>
      <c r="C40" s="111" t="s">
        <v>210</v>
      </c>
      <c r="D40" s="83" t="s">
        <v>210</v>
      </c>
      <c r="E40" s="111" t="s">
        <v>209</v>
      </c>
      <c r="F40" s="83" t="s">
        <v>209</v>
      </c>
      <c r="G40" s="111" t="s">
        <v>285</v>
      </c>
      <c r="H40" s="83" t="s">
        <v>285</v>
      </c>
      <c r="I40" s="111" t="s">
        <v>99</v>
      </c>
      <c r="J40" s="83" t="s">
        <v>99</v>
      </c>
      <c r="K40" s="112"/>
      <c r="L40" s="112"/>
    </row>
    <row r="41" spans="1:12" s="10" customFormat="1" x14ac:dyDescent="0.25">
      <c r="A41" s="113"/>
      <c r="B41" s="99"/>
      <c r="C41" s="121"/>
      <c r="D41" s="105"/>
      <c r="E41" s="121"/>
      <c r="F41" s="105"/>
      <c r="G41" s="122"/>
      <c r="H41" s="105"/>
      <c r="I41" s="122"/>
      <c r="J41" s="106"/>
      <c r="K41" s="112"/>
      <c r="L41" s="112"/>
    </row>
    <row r="42" spans="1:12" s="10" customFormat="1" x14ac:dyDescent="0.25">
      <c r="A42" s="113"/>
      <c r="B42" s="99"/>
      <c r="C42" s="121"/>
      <c r="D42" s="105"/>
      <c r="E42" s="121"/>
      <c r="F42" s="105"/>
      <c r="G42" s="122"/>
      <c r="H42" s="105"/>
      <c r="I42" s="122"/>
      <c r="J42" s="106"/>
      <c r="K42" s="112"/>
      <c r="L42" s="112"/>
    </row>
    <row r="43" spans="1:12" s="58" customFormat="1" x14ac:dyDescent="0.25">
      <c r="A43" s="84" t="s">
        <v>153</v>
      </c>
      <c r="B43" s="85"/>
      <c r="C43" s="85"/>
      <c r="D43" s="86"/>
      <c r="E43" s="256"/>
      <c r="F43" s="86"/>
      <c r="G43" s="85"/>
      <c r="H43" s="86"/>
      <c r="I43" s="85"/>
      <c r="J43" s="87"/>
      <c r="K43" s="114"/>
      <c r="L43" s="114"/>
    </row>
    <row r="44" spans="1:12" x14ac:dyDescent="0.2">
      <c r="A44" s="88" t="s">
        <v>239</v>
      </c>
      <c r="B44" s="89"/>
      <c r="C44" s="89"/>
      <c r="D44" s="90"/>
      <c r="E44" s="257"/>
      <c r="F44" s="90"/>
      <c r="G44" s="89"/>
      <c r="H44" s="90"/>
      <c r="I44" s="89"/>
      <c r="J44" s="92"/>
      <c r="K44" s="69"/>
      <c r="L44" s="69"/>
    </row>
    <row r="45" spans="1:12" s="5" customFormat="1" x14ac:dyDescent="0.25">
      <c r="A45" s="83">
        <v>21</v>
      </c>
      <c r="B45" s="93" t="s">
        <v>238</v>
      </c>
      <c r="C45" s="120">
        <v>1</v>
      </c>
      <c r="D45" s="83" t="s">
        <v>237</v>
      </c>
      <c r="E45" s="120">
        <v>0.4</v>
      </c>
      <c r="F45" s="83" t="s">
        <v>236</v>
      </c>
      <c r="G45" s="120">
        <v>0.61</v>
      </c>
      <c r="H45" s="83" t="s">
        <v>235</v>
      </c>
      <c r="I45" s="120">
        <v>0.8</v>
      </c>
      <c r="J45" s="83" t="s">
        <v>234</v>
      </c>
      <c r="K45" s="22"/>
      <c r="L45" s="22"/>
    </row>
    <row r="46" spans="1:12" s="5" customFormat="1" ht="25.5" x14ac:dyDescent="0.25">
      <c r="A46" s="83">
        <f>A45+1</f>
        <v>22</v>
      </c>
      <c r="B46" s="93" t="s">
        <v>149</v>
      </c>
      <c r="C46" s="120"/>
      <c r="D46" s="83" t="s">
        <v>222</v>
      </c>
      <c r="E46" s="120">
        <v>0.9</v>
      </c>
      <c r="F46" s="83" t="s">
        <v>233</v>
      </c>
      <c r="G46" s="120">
        <v>0.93</v>
      </c>
      <c r="H46" s="83" t="s">
        <v>232</v>
      </c>
      <c r="I46" s="120">
        <v>0.95</v>
      </c>
      <c r="J46" s="83" t="s">
        <v>231</v>
      </c>
      <c r="K46" s="22"/>
      <c r="L46" s="22"/>
    </row>
    <row r="47" spans="1:12" x14ac:dyDescent="0.2">
      <c r="A47" s="83">
        <f>A46+1</f>
        <v>23</v>
      </c>
      <c r="B47" s="115" t="s">
        <v>147</v>
      </c>
      <c r="C47" s="120"/>
      <c r="D47" s="83" t="s">
        <v>230</v>
      </c>
      <c r="E47" s="120">
        <v>0.1</v>
      </c>
      <c r="F47" s="83" t="s">
        <v>229</v>
      </c>
      <c r="G47" s="120">
        <v>0.08</v>
      </c>
      <c r="H47" s="83" t="s">
        <v>228</v>
      </c>
      <c r="I47" s="120">
        <v>0.05</v>
      </c>
      <c r="J47" s="83" t="s">
        <v>227</v>
      </c>
      <c r="K47" s="69"/>
      <c r="L47" s="69"/>
    </row>
    <row r="48" spans="1:12" x14ac:dyDescent="0.2">
      <c r="A48" s="98"/>
      <c r="B48" s="116"/>
      <c r="C48" s="122"/>
      <c r="D48" s="105"/>
      <c r="E48" s="122"/>
      <c r="F48" s="105"/>
      <c r="G48" s="122"/>
      <c r="H48" s="105"/>
      <c r="I48" s="122"/>
      <c r="J48" s="106"/>
      <c r="K48" s="69"/>
      <c r="L48" s="69"/>
    </row>
    <row r="49" spans="1:12" s="59" customFormat="1" x14ac:dyDescent="0.2">
      <c r="A49" s="88" t="s">
        <v>226</v>
      </c>
      <c r="B49" s="89"/>
      <c r="C49" s="89"/>
      <c r="D49" s="90"/>
      <c r="E49" s="257"/>
      <c r="F49" s="90"/>
      <c r="G49" s="89"/>
      <c r="H49" s="90"/>
      <c r="I49" s="89"/>
      <c r="J49" s="92"/>
      <c r="K49" s="117"/>
      <c r="L49" s="117"/>
    </row>
    <row r="50" spans="1:12" x14ac:dyDescent="0.2">
      <c r="A50" s="83">
        <v>24</v>
      </c>
      <c r="B50" s="93" t="s">
        <v>225</v>
      </c>
      <c r="C50" s="111"/>
      <c r="D50" s="83" t="s">
        <v>222</v>
      </c>
      <c r="E50" s="120">
        <v>0.9</v>
      </c>
      <c r="F50" s="83" t="s">
        <v>221</v>
      </c>
      <c r="G50" s="120">
        <v>0.96</v>
      </c>
      <c r="H50" s="83" t="s">
        <v>220</v>
      </c>
      <c r="I50" s="120">
        <v>1</v>
      </c>
      <c r="J50" s="109">
        <v>1</v>
      </c>
      <c r="K50" s="69"/>
      <c r="L50" s="69"/>
    </row>
    <row r="51" spans="1:12" ht="25.5" x14ac:dyDescent="0.2">
      <c r="A51" s="83">
        <f>A50+1</f>
        <v>25</v>
      </c>
      <c r="B51" s="93" t="s">
        <v>224</v>
      </c>
      <c r="C51" s="111"/>
      <c r="D51" s="83" t="s">
        <v>222</v>
      </c>
      <c r="E51" s="120">
        <v>0.9</v>
      </c>
      <c r="F51" s="83" t="s">
        <v>221</v>
      </c>
      <c r="G51" s="120">
        <v>0.96</v>
      </c>
      <c r="H51" s="83" t="s">
        <v>220</v>
      </c>
      <c r="I51" s="120">
        <v>1</v>
      </c>
      <c r="J51" s="109">
        <v>1</v>
      </c>
      <c r="K51" s="69"/>
      <c r="L51" s="69"/>
    </row>
    <row r="52" spans="1:12" ht="25.5" x14ac:dyDescent="0.2">
      <c r="A52" s="83">
        <f>A51+1</f>
        <v>26</v>
      </c>
      <c r="B52" s="93" t="s">
        <v>223</v>
      </c>
      <c r="C52" s="111"/>
      <c r="D52" s="83" t="s">
        <v>222</v>
      </c>
      <c r="E52" s="120">
        <v>0.9</v>
      </c>
      <c r="F52" s="83" t="s">
        <v>221</v>
      </c>
      <c r="G52" s="120">
        <v>0.96</v>
      </c>
      <c r="H52" s="83" t="s">
        <v>220</v>
      </c>
      <c r="I52" s="120">
        <v>1</v>
      </c>
      <c r="J52" s="109">
        <v>1</v>
      </c>
      <c r="K52" s="69"/>
      <c r="L52" s="69"/>
    </row>
    <row r="53" spans="1:12" x14ac:dyDescent="0.2">
      <c r="A53" s="98"/>
      <c r="B53" s="99"/>
      <c r="C53" s="121"/>
      <c r="D53" s="105"/>
      <c r="E53" s="122"/>
      <c r="F53" s="105"/>
      <c r="G53" s="122"/>
      <c r="H53" s="105"/>
      <c r="I53" s="122"/>
      <c r="J53" s="110"/>
      <c r="K53" s="69"/>
      <c r="L53" s="69"/>
    </row>
    <row r="54" spans="1:12" x14ac:dyDescent="0.2">
      <c r="A54" s="88" t="s">
        <v>139</v>
      </c>
      <c r="B54" s="89"/>
      <c r="C54" s="89"/>
      <c r="D54" s="90"/>
      <c r="E54" s="257"/>
      <c r="F54" s="90"/>
      <c r="G54" s="89"/>
      <c r="H54" s="90"/>
      <c r="I54" s="89"/>
      <c r="J54" s="92"/>
      <c r="K54" s="69"/>
      <c r="L54" s="69"/>
    </row>
    <row r="55" spans="1:12" x14ac:dyDescent="0.2">
      <c r="A55" s="83">
        <v>27</v>
      </c>
      <c r="B55" s="93" t="s">
        <v>138</v>
      </c>
      <c r="C55" s="111" t="s">
        <v>210</v>
      </c>
      <c r="D55" s="83" t="s">
        <v>210</v>
      </c>
      <c r="E55" s="111" t="s">
        <v>209</v>
      </c>
      <c r="F55" s="83" t="s">
        <v>209</v>
      </c>
      <c r="G55" s="111" t="s">
        <v>285</v>
      </c>
      <c r="H55" s="83" t="s">
        <v>285</v>
      </c>
      <c r="I55" s="111" t="s">
        <v>99</v>
      </c>
      <c r="J55" s="83" t="s">
        <v>99</v>
      </c>
      <c r="K55" s="69"/>
      <c r="L55" s="69"/>
    </row>
    <row r="56" spans="1:12" x14ac:dyDescent="0.2">
      <c r="A56" s="118">
        <f>A55+1</f>
        <v>28</v>
      </c>
      <c r="B56" s="115" t="s">
        <v>136</v>
      </c>
      <c r="C56" s="111" t="s">
        <v>208</v>
      </c>
      <c r="D56" s="83" t="s">
        <v>208</v>
      </c>
      <c r="E56" s="111" t="s">
        <v>207</v>
      </c>
      <c r="F56" s="83" t="s">
        <v>207</v>
      </c>
      <c r="G56" s="111" t="s">
        <v>206</v>
      </c>
      <c r="H56" s="83" t="s">
        <v>219</v>
      </c>
      <c r="I56" s="120" t="s">
        <v>135</v>
      </c>
      <c r="J56" s="83" t="s">
        <v>219</v>
      </c>
      <c r="K56" s="69"/>
      <c r="L56" s="69"/>
    </row>
    <row r="57" spans="1:12" s="5" customFormat="1" x14ac:dyDescent="0.25">
      <c r="A57" s="83">
        <f>A56+1</f>
        <v>29</v>
      </c>
      <c r="B57" s="115" t="s">
        <v>133</v>
      </c>
      <c r="C57" s="111" t="s">
        <v>210</v>
      </c>
      <c r="D57" s="83" t="s">
        <v>210</v>
      </c>
      <c r="E57" s="111"/>
      <c r="F57" s="83"/>
      <c r="G57" s="120"/>
      <c r="H57" s="83"/>
      <c r="I57" s="111" t="s">
        <v>114</v>
      </c>
      <c r="J57" s="83" t="s">
        <v>114</v>
      </c>
      <c r="K57" s="22"/>
      <c r="L57" s="22"/>
    </row>
    <row r="58" spans="1:12" s="5" customFormat="1" x14ac:dyDescent="0.25">
      <c r="A58" s="83"/>
      <c r="B58" s="115"/>
      <c r="C58" s="121"/>
      <c r="D58" s="98"/>
      <c r="E58" s="121"/>
      <c r="F58" s="105"/>
      <c r="G58" s="122"/>
      <c r="H58" s="105"/>
      <c r="I58" s="122"/>
      <c r="J58" s="106"/>
      <c r="K58" s="22"/>
      <c r="L58" s="22"/>
    </row>
    <row r="59" spans="1:12" s="5" customFormat="1" x14ac:dyDescent="0.25">
      <c r="A59" s="119" t="s">
        <v>131</v>
      </c>
      <c r="B59" s="115"/>
      <c r="C59" s="85"/>
      <c r="D59" s="84"/>
      <c r="E59" s="256"/>
      <c r="F59" s="86"/>
      <c r="G59" s="85"/>
      <c r="H59" s="86"/>
      <c r="I59" s="85"/>
      <c r="J59" s="87"/>
      <c r="K59" s="22"/>
      <c r="L59" s="22"/>
    </row>
    <row r="60" spans="1:12" s="5" customFormat="1" x14ac:dyDescent="0.25">
      <c r="A60" s="83">
        <v>30</v>
      </c>
      <c r="B60" s="115" t="s">
        <v>130</v>
      </c>
      <c r="C60" s="111" t="s">
        <v>210</v>
      </c>
      <c r="D60" s="83" t="s">
        <v>210</v>
      </c>
      <c r="E60" s="111" t="s">
        <v>209</v>
      </c>
      <c r="F60" s="83" t="s">
        <v>209</v>
      </c>
      <c r="G60" s="111" t="s">
        <v>285</v>
      </c>
      <c r="H60" s="83" t="s">
        <v>285</v>
      </c>
      <c r="I60" s="111" t="s">
        <v>99</v>
      </c>
      <c r="J60" s="83" t="s">
        <v>99</v>
      </c>
      <c r="K60" s="22"/>
      <c r="L60" s="22"/>
    </row>
    <row r="61" spans="1:12" s="5" customFormat="1" x14ac:dyDescent="0.25">
      <c r="A61" s="83">
        <f>A60+1</f>
        <v>31</v>
      </c>
      <c r="B61" s="115" t="s">
        <v>218</v>
      </c>
      <c r="C61" s="111" t="s">
        <v>210</v>
      </c>
      <c r="D61" s="83" t="s">
        <v>210</v>
      </c>
      <c r="E61" s="111" t="s">
        <v>209</v>
      </c>
      <c r="F61" s="83" t="s">
        <v>209</v>
      </c>
      <c r="G61" s="111" t="s">
        <v>285</v>
      </c>
      <c r="H61" s="83" t="s">
        <v>285</v>
      </c>
      <c r="I61" s="111" t="s">
        <v>99</v>
      </c>
      <c r="J61" s="83" t="s">
        <v>99</v>
      </c>
      <c r="K61" s="22"/>
      <c r="L61" s="22"/>
    </row>
    <row r="62" spans="1:12" s="5" customFormat="1" x14ac:dyDescent="0.25">
      <c r="A62" s="98"/>
      <c r="B62" s="116"/>
      <c r="C62" s="121"/>
      <c r="D62" s="105"/>
      <c r="E62" s="121"/>
      <c r="F62" s="105"/>
      <c r="G62" s="122"/>
      <c r="H62" s="105"/>
      <c r="I62" s="122"/>
      <c r="J62" s="106"/>
      <c r="K62" s="22"/>
      <c r="L62" s="22"/>
    </row>
    <row r="63" spans="1:12" x14ac:dyDescent="0.2">
      <c r="A63" s="88" t="s">
        <v>126</v>
      </c>
      <c r="B63" s="89"/>
      <c r="C63" s="89"/>
      <c r="D63" s="90"/>
      <c r="E63" s="257"/>
      <c r="F63" s="90"/>
      <c r="G63" s="89"/>
      <c r="H63" s="90"/>
      <c r="I63" s="89"/>
      <c r="J63" s="92"/>
      <c r="K63" s="69"/>
      <c r="L63" s="69"/>
    </row>
    <row r="64" spans="1:12" s="5" customFormat="1" ht="25.5" x14ac:dyDescent="0.25">
      <c r="A64" s="83">
        <v>32</v>
      </c>
      <c r="B64" s="93" t="s">
        <v>125</v>
      </c>
      <c r="C64" s="111" t="s">
        <v>210</v>
      </c>
      <c r="D64" s="83" t="s">
        <v>210</v>
      </c>
      <c r="E64" s="111" t="s">
        <v>209</v>
      </c>
      <c r="F64" s="83" t="s">
        <v>209</v>
      </c>
      <c r="G64" s="111" t="s">
        <v>285</v>
      </c>
      <c r="H64" s="83" t="s">
        <v>285</v>
      </c>
      <c r="I64" s="111" t="s">
        <v>99</v>
      </c>
      <c r="J64" s="83" t="s">
        <v>99</v>
      </c>
      <c r="K64" s="22"/>
      <c r="L64" s="22"/>
    </row>
    <row r="65" spans="1:12" s="5" customFormat="1" ht="25.5" x14ac:dyDescent="0.25">
      <c r="A65" s="83">
        <f>A64+1</f>
        <v>33</v>
      </c>
      <c r="B65" s="93" t="s">
        <v>123</v>
      </c>
      <c r="C65" s="111" t="s">
        <v>210</v>
      </c>
      <c r="D65" s="83" t="s">
        <v>210</v>
      </c>
      <c r="E65" s="111" t="s">
        <v>209</v>
      </c>
      <c r="F65" s="83" t="s">
        <v>209</v>
      </c>
      <c r="G65" s="111" t="s">
        <v>285</v>
      </c>
      <c r="H65" s="83" t="s">
        <v>285</v>
      </c>
      <c r="I65" s="111" t="s">
        <v>99</v>
      </c>
      <c r="J65" s="83" t="s">
        <v>99</v>
      </c>
      <c r="K65" s="22"/>
      <c r="L65" s="22"/>
    </row>
    <row r="66" spans="1:12" s="5" customFormat="1" x14ac:dyDescent="0.25">
      <c r="A66" s="118">
        <f>A65+1</f>
        <v>34</v>
      </c>
      <c r="B66" s="93" t="s">
        <v>121</v>
      </c>
      <c r="C66" s="111" t="s">
        <v>205</v>
      </c>
      <c r="D66" s="83" t="s">
        <v>205</v>
      </c>
      <c r="E66" s="111" t="s">
        <v>204</v>
      </c>
      <c r="F66" s="83" t="s">
        <v>204</v>
      </c>
      <c r="G66" s="111" t="s">
        <v>203</v>
      </c>
      <c r="H66" s="83" t="s">
        <v>203</v>
      </c>
      <c r="I66" s="111" t="s">
        <v>120</v>
      </c>
      <c r="J66" s="83" t="s">
        <v>120</v>
      </c>
      <c r="K66" s="22"/>
      <c r="L66" s="22"/>
    </row>
    <row r="67" spans="1:12" s="5" customFormat="1" x14ac:dyDescent="0.25">
      <c r="A67" s="98"/>
      <c r="B67" s="99"/>
      <c r="C67" s="121"/>
      <c r="D67" s="105"/>
      <c r="E67" s="121"/>
      <c r="F67" s="105"/>
      <c r="G67" s="122"/>
      <c r="H67" s="105"/>
      <c r="I67" s="122"/>
      <c r="J67" s="106"/>
      <c r="K67" s="22"/>
      <c r="L67" s="22"/>
    </row>
    <row r="68" spans="1:12" s="5" customFormat="1" x14ac:dyDescent="0.25">
      <c r="A68" s="98"/>
      <c r="B68" s="99"/>
      <c r="C68" s="121"/>
      <c r="D68" s="105"/>
      <c r="E68" s="121"/>
      <c r="F68" s="105"/>
      <c r="G68" s="122"/>
      <c r="H68" s="105"/>
      <c r="I68" s="122"/>
      <c r="J68" s="106"/>
      <c r="K68" s="22"/>
      <c r="L68" s="22"/>
    </row>
    <row r="69" spans="1:12" s="5" customFormat="1" x14ac:dyDescent="0.25">
      <c r="A69" s="84" t="s">
        <v>217</v>
      </c>
      <c r="B69" s="85"/>
      <c r="C69" s="85"/>
      <c r="D69" s="86"/>
      <c r="E69" s="256"/>
      <c r="F69" s="86"/>
      <c r="G69" s="85"/>
      <c r="H69" s="86"/>
      <c r="I69" s="85"/>
      <c r="J69" s="87"/>
      <c r="K69" s="22"/>
      <c r="L69" s="22"/>
    </row>
    <row r="70" spans="1:12" x14ac:dyDescent="0.2">
      <c r="A70" s="88" t="s">
        <v>116</v>
      </c>
      <c r="B70" s="89"/>
      <c r="C70" s="89"/>
      <c r="D70" s="90"/>
      <c r="E70" s="257"/>
      <c r="F70" s="90"/>
      <c r="G70" s="89"/>
      <c r="H70" s="90"/>
      <c r="I70" s="89"/>
      <c r="J70" s="92"/>
      <c r="K70" s="69"/>
      <c r="L70" s="69"/>
    </row>
    <row r="71" spans="1:12" x14ac:dyDescent="0.2">
      <c r="A71" s="83">
        <v>35</v>
      </c>
      <c r="B71" s="103" t="s">
        <v>115</v>
      </c>
      <c r="C71" s="111" t="s">
        <v>210</v>
      </c>
      <c r="D71" s="83" t="s">
        <v>210</v>
      </c>
      <c r="E71" s="111"/>
      <c r="F71" s="83"/>
      <c r="G71" s="120"/>
      <c r="H71" s="83"/>
      <c r="I71" s="111" t="s">
        <v>114</v>
      </c>
      <c r="J71" s="83" t="s">
        <v>114</v>
      </c>
      <c r="K71" s="69"/>
      <c r="L71" s="69"/>
    </row>
    <row r="72" spans="1:12" x14ac:dyDescent="0.2">
      <c r="A72" s="83">
        <f>A71+1</f>
        <v>36</v>
      </c>
      <c r="B72" s="115" t="s">
        <v>112</v>
      </c>
      <c r="C72" s="111"/>
      <c r="D72" s="111" t="s">
        <v>216</v>
      </c>
      <c r="E72" s="120">
        <v>0.7</v>
      </c>
      <c r="F72" s="111" t="s">
        <v>215</v>
      </c>
      <c r="G72" s="120">
        <v>0.8</v>
      </c>
      <c r="H72" s="111" t="s">
        <v>214</v>
      </c>
      <c r="I72" s="120">
        <v>0.9</v>
      </c>
      <c r="J72" s="111" t="s">
        <v>213</v>
      </c>
      <c r="K72" s="69"/>
      <c r="L72" s="69"/>
    </row>
    <row r="73" spans="1:12" x14ac:dyDescent="0.2">
      <c r="A73" s="98"/>
      <c r="B73" s="116"/>
      <c r="C73" s="121"/>
      <c r="D73" s="121"/>
      <c r="E73" s="122"/>
      <c r="F73" s="121"/>
      <c r="G73" s="122"/>
      <c r="H73" s="121"/>
      <c r="I73" s="122"/>
      <c r="J73" s="123"/>
      <c r="K73" s="69"/>
      <c r="L73" s="69"/>
    </row>
    <row r="74" spans="1:12" x14ac:dyDescent="0.2">
      <c r="A74" s="88" t="s">
        <v>110</v>
      </c>
      <c r="B74" s="89"/>
      <c r="C74" s="89"/>
      <c r="D74" s="90"/>
      <c r="E74" s="257"/>
      <c r="F74" s="90"/>
      <c r="G74" s="89"/>
      <c r="H74" s="90"/>
      <c r="I74" s="89"/>
      <c r="J74" s="92"/>
      <c r="K74" s="69"/>
      <c r="L74" s="69"/>
    </row>
    <row r="75" spans="1:12" x14ac:dyDescent="0.2">
      <c r="A75" s="83">
        <v>37</v>
      </c>
      <c r="B75" s="115" t="s">
        <v>212</v>
      </c>
      <c r="C75" s="111" t="s">
        <v>210</v>
      </c>
      <c r="D75" s="83" t="s">
        <v>210</v>
      </c>
      <c r="E75" s="111" t="s">
        <v>209</v>
      </c>
      <c r="F75" s="83" t="s">
        <v>209</v>
      </c>
      <c r="G75" s="111" t="s">
        <v>285</v>
      </c>
      <c r="H75" s="83" t="s">
        <v>285</v>
      </c>
      <c r="I75" s="111" t="s">
        <v>99</v>
      </c>
      <c r="J75" s="83" t="s">
        <v>99</v>
      </c>
      <c r="K75" s="69"/>
      <c r="L75" s="69"/>
    </row>
    <row r="76" spans="1:12" s="5" customFormat="1" x14ac:dyDescent="0.25">
      <c r="A76" s="83">
        <f>A75+1</f>
        <v>38</v>
      </c>
      <c r="B76" s="115" t="s">
        <v>107</v>
      </c>
      <c r="C76" s="111" t="s">
        <v>202</v>
      </c>
      <c r="D76" s="83" t="s">
        <v>202</v>
      </c>
      <c r="E76" s="111" t="s">
        <v>201</v>
      </c>
      <c r="F76" s="83" t="s">
        <v>201</v>
      </c>
      <c r="G76" s="111" t="s">
        <v>200</v>
      </c>
      <c r="H76" s="83" t="s">
        <v>200</v>
      </c>
      <c r="I76" s="111" t="s">
        <v>106</v>
      </c>
      <c r="J76" s="83" t="s">
        <v>106</v>
      </c>
      <c r="K76" s="22"/>
      <c r="L76" s="22"/>
    </row>
    <row r="77" spans="1:12" s="5" customFormat="1" x14ac:dyDescent="0.25">
      <c r="A77" s="98"/>
      <c r="B77" s="116"/>
      <c r="C77" s="121"/>
      <c r="D77" s="105"/>
      <c r="E77" s="122"/>
      <c r="F77" s="105"/>
      <c r="G77" s="122"/>
      <c r="H77" s="105"/>
      <c r="I77" s="122"/>
      <c r="J77" s="106"/>
      <c r="K77" s="22"/>
      <c r="L77" s="22"/>
    </row>
    <row r="78" spans="1:12" x14ac:dyDescent="0.2">
      <c r="A78" s="88" t="s">
        <v>211</v>
      </c>
      <c r="B78" s="89"/>
      <c r="C78" s="89"/>
      <c r="D78" s="90"/>
      <c r="E78" s="257"/>
      <c r="F78" s="90"/>
      <c r="G78" s="89"/>
      <c r="H78" s="90"/>
      <c r="I78" s="89"/>
      <c r="J78" s="92"/>
      <c r="K78" s="69"/>
      <c r="L78" s="69"/>
    </row>
    <row r="79" spans="1:12" s="5" customFormat="1" ht="25.5" x14ac:dyDescent="0.25">
      <c r="A79" s="83">
        <v>39</v>
      </c>
      <c r="B79" s="115" t="s">
        <v>103</v>
      </c>
      <c r="C79" s="111" t="s">
        <v>210</v>
      </c>
      <c r="D79" s="83" t="s">
        <v>210</v>
      </c>
      <c r="E79" s="111" t="s">
        <v>209</v>
      </c>
      <c r="F79" s="83" t="s">
        <v>209</v>
      </c>
      <c r="G79" s="111" t="s">
        <v>285</v>
      </c>
      <c r="H79" s="83" t="s">
        <v>285</v>
      </c>
      <c r="I79" s="111" t="s">
        <v>99</v>
      </c>
      <c r="J79" s="83" t="s">
        <v>99</v>
      </c>
      <c r="K79" s="22"/>
      <c r="L79" s="22"/>
    </row>
    <row r="80" spans="1:12" x14ac:dyDescent="0.2">
      <c r="A80" s="88" t="s">
        <v>101</v>
      </c>
      <c r="B80" s="89"/>
      <c r="C80" s="89"/>
      <c r="D80" s="90"/>
      <c r="E80" s="257"/>
      <c r="F80" s="90"/>
      <c r="G80" s="89"/>
      <c r="H80" s="90"/>
      <c r="I80" s="89"/>
      <c r="J80" s="92"/>
      <c r="K80" s="69"/>
      <c r="L80" s="69"/>
    </row>
    <row r="81" spans="1:12" s="5" customFormat="1" x14ac:dyDescent="0.25">
      <c r="A81" s="83">
        <v>40</v>
      </c>
      <c r="B81" s="115" t="s">
        <v>100</v>
      </c>
      <c r="C81" s="111" t="s">
        <v>210</v>
      </c>
      <c r="D81" s="83" t="s">
        <v>210</v>
      </c>
      <c r="E81" s="111" t="s">
        <v>209</v>
      </c>
      <c r="F81" s="83" t="s">
        <v>209</v>
      </c>
      <c r="G81" s="111" t="s">
        <v>285</v>
      </c>
      <c r="H81" s="83" t="s">
        <v>285</v>
      </c>
      <c r="I81" s="111" t="s">
        <v>99</v>
      </c>
      <c r="J81" s="83" t="s">
        <v>99</v>
      </c>
      <c r="K81" s="22"/>
      <c r="L81" s="22"/>
    </row>
    <row r="82" spans="1:12" ht="10.5" customHeight="1" x14ac:dyDescent="0.2"/>
    <row r="83" spans="1:12" ht="10.5" customHeight="1" x14ac:dyDescent="0.2"/>
    <row r="84" spans="1:12" ht="10.5" customHeight="1" x14ac:dyDescent="0.2">
      <c r="A84" s="5"/>
      <c r="B84" s="10"/>
      <c r="C84" s="12"/>
      <c r="D84" s="12"/>
      <c r="E84" s="62"/>
      <c r="F84" s="12"/>
      <c r="G84" s="12"/>
      <c r="H84" s="12"/>
      <c r="I84" s="63"/>
      <c r="J84" s="12"/>
      <c r="K84" s="63"/>
    </row>
    <row r="85" spans="1:12" ht="10.5" customHeight="1" x14ac:dyDescent="0.2">
      <c r="A85" s="5"/>
      <c r="B85" s="10"/>
      <c r="C85" s="12"/>
      <c r="D85" s="12"/>
      <c r="E85" s="62"/>
      <c r="H85" s="12"/>
      <c r="I85" s="63"/>
      <c r="J85" s="12"/>
      <c r="K85" s="63"/>
    </row>
    <row r="86" spans="1:12" s="64" customFormat="1" ht="10.5" customHeight="1" x14ac:dyDescent="0.2">
      <c r="A86" s="10"/>
      <c r="B86" s="10"/>
      <c r="C86" s="252"/>
      <c r="E86" s="258"/>
      <c r="G86" s="252"/>
      <c r="I86" s="261"/>
      <c r="K86" s="65"/>
    </row>
    <row r="87" spans="1:12" ht="10.5" customHeight="1" x14ac:dyDescent="0.2">
      <c r="A87" s="66"/>
    </row>
    <row r="88" spans="1:12" ht="10.5" customHeight="1" x14ac:dyDescent="0.2">
      <c r="A88" s="66"/>
    </row>
    <row r="89" spans="1:12" ht="10.5" customHeight="1" x14ac:dyDescent="0.2">
      <c r="A89" s="66"/>
    </row>
    <row r="90" spans="1:12" ht="10.5" customHeight="1" x14ac:dyDescent="0.2">
      <c r="A90" s="66"/>
    </row>
    <row r="91" spans="1:12" ht="10.5" customHeight="1" x14ac:dyDescent="0.2">
      <c r="A91" s="66"/>
    </row>
    <row r="92" spans="1:12" ht="10.5" customHeight="1" x14ac:dyDescent="0.2">
      <c r="A92" s="66"/>
    </row>
    <row r="93" spans="1:12" ht="10.5" customHeight="1" x14ac:dyDescent="0.2">
      <c r="A93" s="66"/>
    </row>
    <row r="94" spans="1:12" ht="10.5" customHeight="1" x14ac:dyDescent="0.2">
      <c r="A94" s="66"/>
    </row>
    <row r="95" spans="1:12" ht="10.5" customHeight="1" x14ac:dyDescent="0.2">
      <c r="A95" s="66"/>
    </row>
    <row r="96" spans="1:12" ht="10.5" customHeight="1" x14ac:dyDescent="0.2">
      <c r="A96" s="60"/>
    </row>
    <row r="97" spans="1:1" ht="10.5" customHeight="1" x14ac:dyDescent="0.2">
      <c r="A97" s="60"/>
    </row>
    <row r="98" spans="1:1" ht="10.5" customHeight="1" x14ac:dyDescent="0.2">
      <c r="A98" s="60"/>
    </row>
    <row r="99" spans="1:1" ht="10.5" customHeight="1" x14ac:dyDescent="0.2">
      <c r="A99" s="60"/>
    </row>
    <row r="100" spans="1:1" ht="10.5" customHeight="1" x14ac:dyDescent="0.2">
      <c r="A100" s="60"/>
    </row>
    <row r="101" spans="1:1" x14ac:dyDescent="0.2">
      <c r="A101" s="60"/>
    </row>
    <row r="102" spans="1:1" x14ac:dyDescent="0.2">
      <c r="A102" s="60"/>
    </row>
  </sheetData>
  <sheetProtection sheet="1" objects="1" scenarios="1" formatCells="0" formatColumns="0" formatRows="0"/>
  <printOptions horizontalCentered="1"/>
  <pageMargins left="0.25" right="0.25" top="0.25" bottom="0.25" header="0.3" footer="0.3"/>
  <pageSetup paperSize="9" scale="4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0"/>
  <sheetViews>
    <sheetView showGridLines="0" topLeftCell="A196" zoomScaleSheetLayoutView="145" workbookViewId="0">
      <selection activeCell="A212" sqref="A212"/>
    </sheetView>
  </sheetViews>
  <sheetFormatPr defaultColWidth="9.140625" defaultRowHeight="15" x14ac:dyDescent="0.25"/>
  <cols>
    <col min="1" max="1" width="9.140625" style="284"/>
    <col min="2" max="2" width="2.85546875" style="266" customWidth="1"/>
    <col min="3" max="3" width="9.140625" style="285"/>
    <col min="4" max="4" width="9.140625" style="271"/>
    <col min="5" max="5" width="2.85546875" style="271" customWidth="1"/>
    <col min="6" max="6" width="9.28515625" style="286" customWidth="1"/>
    <col min="7" max="7" width="6" style="271" customWidth="1"/>
    <col min="8" max="8" width="8.5703125" style="271" customWidth="1"/>
    <col min="9" max="9" width="8.7109375" style="271" customWidth="1"/>
    <col min="10" max="14" width="9.140625" style="271"/>
    <col min="15" max="15" width="9.140625" style="268"/>
    <col min="16" max="16" width="9.140625" style="268" hidden="1" customWidth="1"/>
    <col min="17" max="17" width="18" style="270" hidden="1" customWidth="1"/>
    <col min="18" max="18" width="9.140625" style="268" hidden="1" customWidth="1"/>
    <col min="19" max="19" width="9.140625" style="268"/>
    <col min="20" max="16384" width="9.140625" style="271"/>
  </cols>
  <sheetData>
    <row r="1" spans="1:17" x14ac:dyDescent="0.25">
      <c r="A1" s="265"/>
      <c r="B1" s="266" t="s">
        <v>50</v>
      </c>
      <c r="C1" s="267"/>
      <c r="D1" s="268"/>
      <c r="E1" s="268"/>
      <c r="F1" s="269"/>
      <c r="G1" s="268"/>
      <c r="H1" s="268"/>
      <c r="I1" s="268"/>
      <c r="J1" s="268"/>
      <c r="K1" s="268"/>
      <c r="L1" s="268"/>
      <c r="M1" s="268"/>
      <c r="N1" s="268"/>
    </row>
    <row r="2" spans="1:17" x14ac:dyDescent="0.25">
      <c r="A2" s="265" t="s">
        <v>306</v>
      </c>
      <c r="C2" s="267"/>
      <c r="D2" s="323" t="s">
        <v>421</v>
      </c>
      <c r="E2" s="323"/>
      <c r="F2" s="323"/>
      <c r="G2" s="323"/>
      <c r="H2" s="323"/>
      <c r="I2" s="268"/>
      <c r="J2" s="265" t="s">
        <v>407</v>
      </c>
      <c r="K2" s="322"/>
      <c r="L2" s="322"/>
      <c r="M2" s="322"/>
      <c r="N2" s="322"/>
    </row>
    <row r="3" spans="1:17" x14ac:dyDescent="0.25">
      <c r="A3" s="265" t="s">
        <v>307</v>
      </c>
      <c r="C3" s="267"/>
      <c r="D3" s="324" t="s">
        <v>422</v>
      </c>
      <c r="E3" s="324"/>
      <c r="F3" s="324"/>
      <c r="G3" s="324"/>
      <c r="H3" s="324"/>
      <c r="I3" s="268"/>
      <c r="J3" s="265" t="s">
        <v>308</v>
      </c>
      <c r="K3" s="322" t="s">
        <v>425</v>
      </c>
      <c r="L3" s="322"/>
      <c r="M3" s="322"/>
      <c r="N3" s="322"/>
    </row>
    <row r="4" spans="1:17" x14ac:dyDescent="0.25">
      <c r="A4" s="265"/>
      <c r="C4" s="267"/>
      <c r="D4" s="268"/>
      <c r="E4" s="268"/>
      <c r="F4" s="269"/>
      <c r="G4" s="268"/>
      <c r="H4" s="268"/>
      <c r="I4" s="268"/>
      <c r="J4" s="268"/>
      <c r="K4" s="268"/>
      <c r="L4" s="268"/>
      <c r="M4" s="268"/>
      <c r="N4" s="268"/>
    </row>
    <row r="5" spans="1:17" x14ac:dyDescent="0.25">
      <c r="A5" s="265"/>
      <c r="C5" s="267"/>
      <c r="D5" s="268"/>
      <c r="E5" s="268"/>
      <c r="F5" s="269"/>
      <c r="G5" s="268"/>
      <c r="H5" s="268"/>
      <c r="I5" s="268"/>
      <c r="J5" s="268"/>
      <c r="K5" s="268"/>
      <c r="L5" s="268"/>
      <c r="M5" s="268"/>
      <c r="N5" s="268"/>
    </row>
    <row r="6" spans="1:17" x14ac:dyDescent="0.25">
      <c r="A6" s="265" t="s">
        <v>309</v>
      </c>
      <c r="C6" s="267"/>
      <c r="D6" s="268"/>
      <c r="E6" s="268"/>
      <c r="F6" s="269"/>
      <c r="G6" s="268"/>
      <c r="H6" s="268"/>
      <c r="I6" s="268"/>
      <c r="J6" s="268"/>
      <c r="K6" s="268"/>
      <c r="L6" s="268"/>
      <c r="M6" s="268"/>
      <c r="N6" s="268"/>
    </row>
    <row r="7" spans="1:17" x14ac:dyDescent="0.25">
      <c r="A7" s="265"/>
      <c r="C7" s="267"/>
      <c r="D7" s="268"/>
      <c r="E7" s="268"/>
      <c r="F7" s="269"/>
      <c r="G7" s="268"/>
      <c r="H7" s="268"/>
      <c r="I7" s="268"/>
      <c r="J7" s="268"/>
      <c r="K7" s="268"/>
      <c r="L7" s="268"/>
      <c r="M7" s="268"/>
      <c r="N7" s="268"/>
    </row>
    <row r="8" spans="1:17" x14ac:dyDescent="0.25">
      <c r="A8" s="265" t="s">
        <v>310</v>
      </c>
      <c r="C8" s="267"/>
      <c r="D8" s="268"/>
      <c r="E8" s="268"/>
      <c r="F8" s="269"/>
      <c r="G8" s="268"/>
      <c r="H8" s="268"/>
      <c r="I8" s="268"/>
      <c r="J8" s="268"/>
      <c r="K8" s="268"/>
      <c r="L8" s="268"/>
      <c r="M8" s="268"/>
      <c r="N8" s="268"/>
    </row>
    <row r="9" spans="1:17" ht="15" customHeight="1" thickBot="1" x14ac:dyDescent="0.3">
      <c r="A9" s="265"/>
      <c r="C9" s="267"/>
      <c r="D9" s="268"/>
      <c r="E9" s="268"/>
      <c r="F9" s="269"/>
      <c r="G9" s="268"/>
      <c r="H9" s="268"/>
      <c r="I9" s="268"/>
      <c r="J9" s="268"/>
      <c r="K9" s="268"/>
      <c r="L9" s="268"/>
      <c r="M9" s="268"/>
      <c r="N9" s="268"/>
    </row>
    <row r="10" spans="1:17" ht="15" customHeight="1" thickBot="1" x14ac:dyDescent="0.3">
      <c r="A10" s="265"/>
      <c r="B10" s="272" t="s">
        <v>423</v>
      </c>
      <c r="C10" s="267" t="s">
        <v>311</v>
      </c>
      <c r="D10" s="268"/>
      <c r="E10" s="273"/>
      <c r="F10" s="267" t="s">
        <v>312</v>
      </c>
      <c r="G10" s="268"/>
      <c r="H10" s="268"/>
      <c r="I10" s="268"/>
      <c r="J10" s="268"/>
      <c r="K10" s="268"/>
      <c r="L10" s="268"/>
      <c r="M10" s="268"/>
      <c r="N10" s="268"/>
      <c r="Q10" s="274" t="str">
        <f>IF(COUNTA(B10)=1,criteria!I32, criteria!C32)</f>
        <v xml:space="preserve">Compliant </v>
      </c>
    </row>
    <row r="11" spans="1:17" ht="15" customHeight="1" x14ac:dyDescent="0.25">
      <c r="A11" s="265"/>
      <c r="C11" s="267"/>
      <c r="D11" s="268"/>
      <c r="E11" s="268"/>
      <c r="F11" s="269"/>
      <c r="G11" s="268"/>
      <c r="H11" s="268"/>
      <c r="I11" s="268"/>
      <c r="J11" s="268"/>
      <c r="K11" s="268"/>
      <c r="L11" s="268"/>
      <c r="M11" s="268"/>
      <c r="N11" s="268"/>
    </row>
    <row r="12" spans="1:17" x14ac:dyDescent="0.25">
      <c r="A12" s="265" t="s">
        <v>313</v>
      </c>
      <c r="C12" s="267"/>
      <c r="D12" s="268"/>
      <c r="E12" s="268"/>
      <c r="F12" s="269"/>
      <c r="G12" s="268"/>
      <c r="H12" s="268"/>
      <c r="I12" s="268"/>
      <c r="J12" s="268"/>
      <c r="K12" s="268"/>
      <c r="L12" s="268"/>
      <c r="M12" s="268"/>
      <c r="N12" s="268"/>
    </row>
    <row r="13" spans="1:17" x14ac:dyDescent="0.25">
      <c r="A13" s="275" t="s">
        <v>314</v>
      </c>
      <c r="C13" s="267"/>
      <c r="D13" s="268"/>
      <c r="E13" s="268"/>
      <c r="F13" s="269"/>
      <c r="G13" s="268"/>
      <c r="H13" s="268"/>
      <c r="I13" s="268"/>
      <c r="J13" s="265"/>
      <c r="K13" s="268"/>
      <c r="L13" s="268"/>
      <c r="M13" s="268"/>
      <c r="N13" s="268"/>
    </row>
    <row r="14" spans="1:17" ht="15" customHeight="1" thickBot="1" x14ac:dyDescent="0.3">
      <c r="A14" s="265"/>
      <c r="C14" s="267"/>
      <c r="D14" s="268"/>
      <c r="E14" s="268"/>
      <c r="F14" s="269"/>
      <c r="G14" s="268"/>
      <c r="H14" s="268"/>
      <c r="I14" s="268"/>
      <c r="J14" s="268"/>
      <c r="K14" s="268"/>
      <c r="L14" s="268"/>
      <c r="M14" s="268"/>
      <c r="N14" s="268"/>
    </row>
    <row r="15" spans="1:17" ht="15" customHeight="1" thickBot="1" x14ac:dyDescent="0.3">
      <c r="A15" s="265"/>
      <c r="B15" s="272"/>
      <c r="C15" s="267" t="s">
        <v>311</v>
      </c>
      <c r="D15" s="268"/>
      <c r="E15" s="273" t="s">
        <v>423</v>
      </c>
      <c r="F15" s="267" t="s">
        <v>312</v>
      </c>
      <c r="G15" s="268"/>
      <c r="H15" s="268"/>
      <c r="I15" s="268"/>
      <c r="J15" s="268"/>
      <c r="K15" s="268"/>
      <c r="L15" s="268"/>
      <c r="M15" s="268"/>
      <c r="N15" s="268"/>
      <c r="Q15" s="274" t="str">
        <f>IF(COUNTA(B15)=1,criteria!I17, criteria!C17)</f>
        <v xml:space="preserve">Not Compliant </v>
      </c>
    </row>
    <row r="16" spans="1:17" ht="15" customHeight="1" x14ac:dyDescent="0.25">
      <c r="A16" s="265"/>
      <c r="C16" s="267"/>
      <c r="D16" s="268"/>
      <c r="E16" s="268"/>
      <c r="F16" s="269"/>
      <c r="G16" s="268"/>
      <c r="H16" s="268"/>
      <c r="I16" s="268"/>
      <c r="J16" s="268"/>
      <c r="K16" s="268"/>
      <c r="L16" s="268"/>
      <c r="M16" s="268"/>
      <c r="N16" s="268"/>
    </row>
    <row r="17" spans="1:17" x14ac:dyDescent="0.25">
      <c r="A17" s="276" t="s">
        <v>405</v>
      </c>
      <c r="C17" s="267"/>
      <c r="D17" s="268"/>
      <c r="E17" s="268"/>
      <c r="F17" s="269"/>
      <c r="G17" s="268"/>
      <c r="H17" s="268"/>
      <c r="I17" s="268"/>
      <c r="J17" s="268"/>
      <c r="K17" s="268"/>
      <c r="L17" s="268"/>
      <c r="M17" s="268"/>
      <c r="N17" s="268"/>
    </row>
    <row r="18" spans="1:17" ht="15" customHeight="1" thickBot="1" x14ac:dyDescent="0.3">
      <c r="A18" s="265"/>
      <c r="C18" s="267"/>
      <c r="D18" s="268"/>
      <c r="E18" s="268"/>
      <c r="F18" s="269"/>
      <c r="G18" s="268"/>
      <c r="H18" s="268"/>
      <c r="I18" s="268"/>
      <c r="J18" s="268"/>
      <c r="K18" s="268"/>
      <c r="L18" s="268"/>
      <c r="M18" s="268"/>
      <c r="N18" s="268"/>
      <c r="Q18" s="277" t="str">
        <f>IF(Q25=3,criteria!I23,IF(AND(Q19=1,Q25=2),criteria!G23,IF(AND(Q19=1,Q25=1),criteria!E23,criteria!C23)))</f>
        <v xml:space="preserve">Fully Compliant </v>
      </c>
    </row>
    <row r="19" spans="1:17" ht="15" customHeight="1" thickBot="1" x14ac:dyDescent="0.3">
      <c r="A19" s="265"/>
      <c r="B19" s="272" t="s">
        <v>423</v>
      </c>
      <c r="C19" s="267" t="s">
        <v>315</v>
      </c>
      <c r="D19" s="268"/>
      <c r="E19" s="268"/>
      <c r="F19" s="269"/>
      <c r="G19" s="268"/>
      <c r="H19" s="268"/>
      <c r="I19" s="268"/>
      <c r="J19" s="268"/>
      <c r="K19" s="268"/>
      <c r="L19" s="268"/>
      <c r="M19" s="268"/>
      <c r="N19" s="268"/>
      <c r="Q19" s="270">
        <f>IF(COUNTA(B19)=1,1,0)</f>
        <v>1</v>
      </c>
    </row>
    <row r="20" spans="1:17" ht="15" customHeight="1" x14ac:dyDescent="0.25">
      <c r="A20" s="265"/>
      <c r="B20" s="278"/>
      <c r="C20" s="267" t="s">
        <v>316</v>
      </c>
      <c r="D20" s="268"/>
      <c r="E20" s="268"/>
      <c r="F20" s="269"/>
      <c r="G20" s="268"/>
      <c r="H20" s="268"/>
      <c r="I20" s="268"/>
      <c r="J20" s="268"/>
      <c r="K20" s="268"/>
      <c r="L20" s="268"/>
      <c r="M20" s="268"/>
      <c r="N20" s="268"/>
    </row>
    <row r="21" spans="1:17" ht="15" customHeight="1" thickBot="1" x14ac:dyDescent="0.3">
      <c r="A21" s="265"/>
      <c r="C21" s="267"/>
      <c r="D21" s="268"/>
      <c r="E21" s="268"/>
      <c r="F21" s="269"/>
      <c r="G21" s="268"/>
      <c r="H21" s="268"/>
      <c r="I21" s="268"/>
      <c r="J21" s="268"/>
      <c r="K21" s="268"/>
      <c r="L21" s="268"/>
      <c r="M21" s="268"/>
      <c r="N21" s="268"/>
    </row>
    <row r="22" spans="1:17" ht="15" customHeight="1" thickBot="1" x14ac:dyDescent="0.3">
      <c r="A22" s="265"/>
      <c r="B22" s="272" t="s">
        <v>423</v>
      </c>
      <c r="C22" s="267" t="s">
        <v>317</v>
      </c>
      <c r="D22" s="268"/>
      <c r="E22" s="268"/>
      <c r="F22" s="269"/>
      <c r="G22" s="268"/>
      <c r="H22" s="268"/>
      <c r="I22" s="268"/>
      <c r="J22" s="268"/>
      <c r="K22" s="268"/>
      <c r="L22" s="268"/>
      <c r="M22" s="268"/>
      <c r="N22" s="268"/>
      <c r="Q22" s="270">
        <f>IF(COUNTA(B22)=1,1,0)</f>
        <v>1</v>
      </c>
    </row>
    <row r="23" spans="1:17" ht="15" customHeight="1" thickBot="1" x14ac:dyDescent="0.3">
      <c r="A23" s="265"/>
      <c r="C23" s="267"/>
      <c r="D23" s="268"/>
      <c r="E23" s="268"/>
      <c r="F23" s="269"/>
      <c r="G23" s="268"/>
      <c r="H23" s="268"/>
      <c r="I23" s="268"/>
      <c r="J23" s="268"/>
      <c r="K23" s="268"/>
      <c r="L23" s="268"/>
      <c r="M23" s="268"/>
      <c r="N23" s="268"/>
    </row>
    <row r="24" spans="1:17" ht="15" customHeight="1" thickBot="1" x14ac:dyDescent="0.3">
      <c r="A24" s="265"/>
      <c r="B24" s="272" t="s">
        <v>423</v>
      </c>
      <c r="C24" s="267" t="s">
        <v>318</v>
      </c>
      <c r="D24" s="268"/>
      <c r="E24" s="268"/>
      <c r="F24" s="269"/>
      <c r="G24" s="268"/>
      <c r="H24" s="268"/>
      <c r="I24" s="268"/>
      <c r="J24" s="268"/>
      <c r="K24" s="268"/>
      <c r="L24" s="268"/>
      <c r="M24" s="268"/>
      <c r="N24" s="268"/>
      <c r="Q24" s="270">
        <f>IF(COUNTA(B24)=1,1,0)</f>
        <v>1</v>
      </c>
    </row>
    <row r="25" spans="1:17" ht="15" customHeight="1" x14ac:dyDescent="0.25">
      <c r="A25" s="265"/>
      <c r="C25" s="267"/>
      <c r="D25" s="268"/>
      <c r="E25" s="268"/>
      <c r="F25" s="269"/>
      <c r="G25" s="268"/>
      <c r="H25" s="268"/>
      <c r="I25" s="268"/>
      <c r="J25" s="268"/>
      <c r="K25" s="268"/>
      <c r="L25" s="268"/>
      <c r="M25" s="268"/>
      <c r="N25" s="268"/>
      <c r="Q25" s="270">
        <f>SUM(Q19:Q24)</f>
        <v>3</v>
      </c>
    </row>
    <row r="26" spans="1:17" x14ac:dyDescent="0.25">
      <c r="A26" s="265" t="s">
        <v>408</v>
      </c>
      <c r="C26" s="267"/>
      <c r="D26" s="268"/>
      <c r="E26" s="268"/>
      <c r="F26" s="269"/>
      <c r="G26" s="268"/>
      <c r="H26" s="268"/>
      <c r="I26" s="268"/>
      <c r="J26" s="268"/>
      <c r="K26" s="268"/>
      <c r="L26" s="268"/>
      <c r="M26" s="268"/>
      <c r="N26" s="268"/>
    </row>
    <row r="27" spans="1:17" x14ac:dyDescent="0.25">
      <c r="A27" s="265"/>
      <c r="C27" s="267"/>
      <c r="D27" s="268"/>
      <c r="E27" s="268"/>
      <c r="F27" s="269"/>
      <c r="G27" s="268"/>
      <c r="H27" s="268"/>
      <c r="I27" s="268"/>
      <c r="J27" s="268"/>
      <c r="K27" s="268"/>
      <c r="L27" s="268"/>
      <c r="M27" s="268"/>
      <c r="N27" s="268"/>
    </row>
    <row r="28" spans="1:17" x14ac:dyDescent="0.25">
      <c r="A28" s="279" t="s">
        <v>319</v>
      </c>
      <c r="C28" s="267"/>
      <c r="D28" s="268"/>
      <c r="E28" s="268"/>
      <c r="F28" s="269"/>
      <c r="G28" s="268"/>
      <c r="H28" s="268"/>
      <c r="I28" s="268"/>
      <c r="J28" s="268"/>
      <c r="K28" s="268"/>
      <c r="L28" s="268"/>
      <c r="M28" s="268"/>
      <c r="N28" s="268"/>
    </row>
    <row r="29" spans="1:17" ht="15" customHeight="1" thickBot="1" x14ac:dyDescent="0.3">
      <c r="A29" s="265"/>
      <c r="C29" s="267"/>
      <c r="D29" s="268"/>
      <c r="E29" s="268"/>
      <c r="F29" s="269"/>
      <c r="G29" s="268"/>
      <c r="H29" s="268"/>
      <c r="I29" s="268"/>
      <c r="J29" s="268"/>
      <c r="K29" s="268"/>
      <c r="L29" s="268"/>
      <c r="M29" s="268"/>
      <c r="N29" s="268"/>
      <c r="Q29" s="277" t="str">
        <f>IF(Q37=4,criteria!I28,IF(AND(Q37=3,Q36=0),criteria!G28,IF(AND(Q37&lt;3,Q30=1),criteria!E28,criteria!C28)))</f>
        <v xml:space="preserve">Fully Compliant </v>
      </c>
    </row>
    <row r="30" spans="1:17" ht="15" customHeight="1" thickBot="1" x14ac:dyDescent="0.3">
      <c r="A30" s="265"/>
      <c r="B30" s="272" t="s">
        <v>423</v>
      </c>
      <c r="C30" s="267" t="s">
        <v>320</v>
      </c>
      <c r="D30" s="268"/>
      <c r="E30" s="268"/>
      <c r="F30" s="269"/>
      <c r="G30" s="268"/>
      <c r="H30" s="268"/>
      <c r="I30" s="268"/>
      <c r="J30" s="268"/>
      <c r="K30" s="268"/>
      <c r="L30" s="268"/>
      <c r="M30" s="268"/>
      <c r="N30" s="268"/>
      <c r="Q30" s="270">
        <f>IF(COUNTA(B30)=1,1,0)</f>
        <v>1</v>
      </c>
    </row>
    <row r="31" spans="1:17" ht="15" customHeight="1" thickBot="1" x14ac:dyDescent="0.3">
      <c r="A31" s="265"/>
      <c r="C31" s="267"/>
      <c r="D31" s="268"/>
      <c r="E31" s="268"/>
      <c r="F31" s="269"/>
      <c r="G31" s="268"/>
      <c r="H31" s="268"/>
      <c r="I31" s="268"/>
      <c r="J31" s="268"/>
      <c r="K31" s="268"/>
      <c r="L31" s="268"/>
      <c r="M31" s="268"/>
      <c r="N31" s="268"/>
    </row>
    <row r="32" spans="1:17" ht="15" customHeight="1" thickBot="1" x14ac:dyDescent="0.3">
      <c r="A32" s="265"/>
      <c r="B32" s="272" t="s">
        <v>423</v>
      </c>
      <c r="C32" s="267" t="s">
        <v>321</v>
      </c>
      <c r="D32" s="268"/>
      <c r="E32" s="268"/>
      <c r="F32" s="269"/>
      <c r="G32" s="268"/>
      <c r="H32" s="268"/>
      <c r="I32" s="268"/>
      <c r="J32" s="268"/>
      <c r="K32" s="268"/>
      <c r="L32" s="268"/>
      <c r="M32" s="268"/>
      <c r="N32" s="268"/>
      <c r="Q32" s="270">
        <f>IF(COUNTA(B32)=1,1,0)</f>
        <v>1</v>
      </c>
    </row>
    <row r="33" spans="1:17" ht="15" customHeight="1" thickBot="1" x14ac:dyDescent="0.3">
      <c r="A33" s="265"/>
      <c r="C33" s="267"/>
      <c r="D33" s="268"/>
      <c r="E33" s="268"/>
      <c r="F33" s="269"/>
      <c r="G33" s="268"/>
      <c r="H33" s="268"/>
      <c r="I33" s="268"/>
      <c r="J33" s="268"/>
      <c r="K33" s="268"/>
      <c r="L33" s="268"/>
      <c r="M33" s="268"/>
      <c r="N33" s="268"/>
    </row>
    <row r="34" spans="1:17" ht="15" customHeight="1" thickBot="1" x14ac:dyDescent="0.3">
      <c r="A34" s="265"/>
      <c r="B34" s="272" t="s">
        <v>423</v>
      </c>
      <c r="C34" s="267" t="s">
        <v>322</v>
      </c>
      <c r="D34" s="268"/>
      <c r="E34" s="268"/>
      <c r="F34" s="269"/>
      <c r="G34" s="268"/>
      <c r="H34" s="268"/>
      <c r="I34" s="268"/>
      <c r="J34" s="268"/>
      <c r="K34" s="268"/>
      <c r="L34" s="268"/>
      <c r="M34" s="268"/>
      <c r="N34" s="268"/>
      <c r="Q34" s="270">
        <f>IF(COUNTA(B34)=1,1,0)</f>
        <v>1</v>
      </c>
    </row>
    <row r="35" spans="1:17" ht="15" customHeight="1" thickBot="1" x14ac:dyDescent="0.3">
      <c r="A35" s="265"/>
      <c r="C35" s="267"/>
      <c r="D35" s="268"/>
      <c r="E35" s="268"/>
      <c r="F35" s="269"/>
      <c r="G35" s="268"/>
      <c r="H35" s="268"/>
      <c r="I35" s="268"/>
      <c r="J35" s="268"/>
      <c r="K35" s="268"/>
      <c r="L35" s="268"/>
      <c r="M35" s="268"/>
      <c r="N35" s="268"/>
    </row>
    <row r="36" spans="1:17" ht="15" customHeight="1" thickBot="1" x14ac:dyDescent="0.3">
      <c r="A36" s="265"/>
      <c r="B36" s="272" t="s">
        <v>423</v>
      </c>
      <c r="C36" s="267" t="s">
        <v>323</v>
      </c>
      <c r="D36" s="268"/>
      <c r="E36" s="268"/>
      <c r="F36" s="269"/>
      <c r="G36" s="268"/>
      <c r="H36" s="268"/>
      <c r="I36" s="268"/>
      <c r="J36" s="268"/>
      <c r="K36" s="268"/>
      <c r="L36" s="268"/>
      <c r="M36" s="268"/>
      <c r="N36" s="268"/>
      <c r="Q36" s="270">
        <f>IF(COUNTA(B36)=1,1,0)</f>
        <v>1</v>
      </c>
    </row>
    <row r="37" spans="1:17" ht="15" customHeight="1" x14ac:dyDescent="0.25">
      <c r="A37" s="265"/>
      <c r="C37" s="267"/>
      <c r="D37" s="268"/>
      <c r="E37" s="268"/>
      <c r="F37" s="269"/>
      <c r="G37" s="268"/>
      <c r="H37" s="268"/>
      <c r="I37" s="268"/>
      <c r="J37" s="268"/>
      <c r="K37" s="268"/>
      <c r="L37" s="268"/>
      <c r="M37" s="268"/>
      <c r="N37" s="268"/>
      <c r="Q37" s="270">
        <f>SUM(Q30:Q36)</f>
        <v>4</v>
      </c>
    </row>
    <row r="38" spans="1:17" x14ac:dyDescent="0.25">
      <c r="A38" s="279" t="s">
        <v>324</v>
      </c>
      <c r="C38" s="267"/>
      <c r="D38" s="268"/>
      <c r="E38" s="268"/>
      <c r="F38" s="269"/>
      <c r="G38" s="268"/>
      <c r="H38" s="268"/>
      <c r="I38" s="268"/>
      <c r="J38" s="268"/>
      <c r="K38" s="268"/>
      <c r="L38" s="268"/>
      <c r="M38" s="268"/>
      <c r="N38" s="268"/>
    </row>
    <row r="39" spans="1:17" ht="15" customHeight="1" thickBot="1" x14ac:dyDescent="0.3">
      <c r="A39" s="265"/>
      <c r="C39" s="267"/>
      <c r="D39" s="268"/>
      <c r="E39" s="268"/>
      <c r="F39" s="269"/>
      <c r="G39" s="268"/>
      <c r="H39" s="268"/>
      <c r="I39" s="268"/>
      <c r="J39" s="268"/>
      <c r="K39" s="268"/>
      <c r="L39" s="268"/>
      <c r="M39" s="268"/>
      <c r="N39" s="268"/>
      <c r="Q39" s="277" t="str">
        <f>IF(Q46=3,criteria!I29,IF(AND(Q40=1,Q46=2),criteria!G29,IF(AND(Q40=1,Q46=1),criteria!E29,criteria!C29)))</f>
        <v>Substantially Compliant</v>
      </c>
    </row>
    <row r="40" spans="1:17" ht="15" customHeight="1" thickBot="1" x14ac:dyDescent="0.3">
      <c r="A40" s="265"/>
      <c r="B40" s="272" t="s">
        <v>423</v>
      </c>
      <c r="C40" s="267" t="s">
        <v>325</v>
      </c>
      <c r="D40" s="268"/>
      <c r="E40" s="268"/>
      <c r="F40" s="269"/>
      <c r="G40" s="268"/>
      <c r="H40" s="268"/>
      <c r="I40" s="268"/>
      <c r="J40" s="268"/>
      <c r="K40" s="268"/>
      <c r="L40" s="268"/>
      <c r="M40" s="268"/>
      <c r="N40" s="268"/>
      <c r="Q40" s="270">
        <f>IF(COUNTA(B40)=1,1,0)</f>
        <v>1</v>
      </c>
    </row>
    <row r="41" spans="1:17" ht="15" customHeight="1" x14ac:dyDescent="0.25">
      <c r="A41" s="265"/>
      <c r="B41" s="278"/>
      <c r="C41" s="267" t="s">
        <v>326</v>
      </c>
      <c r="D41" s="268"/>
      <c r="E41" s="268"/>
      <c r="F41" s="269"/>
      <c r="G41" s="268"/>
      <c r="H41" s="268"/>
      <c r="I41" s="268"/>
      <c r="J41" s="268"/>
      <c r="K41" s="268"/>
      <c r="L41" s="268"/>
      <c r="M41" s="268"/>
      <c r="N41" s="268"/>
    </row>
    <row r="42" spans="1:17" ht="15" customHeight="1" thickBot="1" x14ac:dyDescent="0.3">
      <c r="A42" s="265"/>
      <c r="C42" s="267"/>
      <c r="D42" s="268"/>
      <c r="E42" s="268"/>
      <c r="F42" s="269"/>
      <c r="G42" s="268"/>
      <c r="H42" s="268"/>
      <c r="I42" s="268"/>
      <c r="J42" s="268"/>
      <c r="K42" s="268"/>
      <c r="L42" s="268"/>
      <c r="M42" s="268"/>
      <c r="N42" s="268"/>
    </row>
    <row r="43" spans="1:17" ht="15" customHeight="1" thickBot="1" x14ac:dyDescent="0.3">
      <c r="A43" s="265"/>
      <c r="B43" s="272" t="s">
        <v>423</v>
      </c>
      <c r="C43" s="267" t="s">
        <v>327</v>
      </c>
      <c r="D43" s="268"/>
      <c r="E43" s="268"/>
      <c r="F43" s="269"/>
      <c r="G43" s="268"/>
      <c r="H43" s="268"/>
      <c r="I43" s="268"/>
      <c r="J43" s="268"/>
      <c r="K43" s="268"/>
      <c r="L43" s="268"/>
      <c r="M43" s="268"/>
      <c r="N43" s="268"/>
      <c r="Q43" s="270">
        <f>IF(COUNTA(B43)=1,1,0)</f>
        <v>1</v>
      </c>
    </row>
    <row r="44" spans="1:17" ht="15" customHeight="1" thickBot="1" x14ac:dyDescent="0.3">
      <c r="A44" s="265"/>
      <c r="C44" s="267"/>
      <c r="D44" s="268"/>
      <c r="E44" s="268"/>
      <c r="F44" s="269"/>
      <c r="G44" s="268"/>
      <c r="H44" s="268"/>
      <c r="I44" s="268"/>
      <c r="J44" s="268"/>
      <c r="K44" s="268"/>
      <c r="L44" s="268"/>
      <c r="M44" s="268"/>
      <c r="N44" s="268"/>
    </row>
    <row r="45" spans="1:17" ht="15" customHeight="1" thickBot="1" x14ac:dyDescent="0.3">
      <c r="A45" s="265"/>
      <c r="B45" s="272"/>
      <c r="C45" s="267" t="s">
        <v>328</v>
      </c>
      <c r="D45" s="268"/>
      <c r="E45" s="268"/>
      <c r="F45" s="269"/>
      <c r="G45" s="268"/>
      <c r="H45" s="268"/>
      <c r="I45" s="268"/>
      <c r="J45" s="268"/>
      <c r="K45" s="268"/>
      <c r="L45" s="268"/>
      <c r="M45" s="268"/>
      <c r="N45" s="268"/>
      <c r="Q45" s="270">
        <f>IF(COUNTA(B45)=1,1,0)</f>
        <v>0</v>
      </c>
    </row>
    <row r="46" spans="1:17" ht="15" customHeight="1" x14ac:dyDescent="0.25">
      <c r="A46" s="265"/>
      <c r="C46" s="267"/>
      <c r="D46" s="268"/>
      <c r="E46" s="268"/>
      <c r="F46" s="269"/>
      <c r="G46" s="268"/>
      <c r="H46" s="268"/>
      <c r="I46" s="268"/>
      <c r="J46" s="268"/>
      <c r="K46" s="268"/>
      <c r="L46" s="268"/>
      <c r="M46" s="268"/>
      <c r="N46" s="268"/>
      <c r="Q46" s="270">
        <f>SUM(Q40:Q45)</f>
        <v>2</v>
      </c>
    </row>
    <row r="47" spans="1:17" x14ac:dyDescent="0.25">
      <c r="A47" s="265" t="s">
        <v>409</v>
      </c>
      <c r="C47" s="267"/>
      <c r="D47" s="268"/>
      <c r="E47" s="268"/>
      <c r="F47" s="269"/>
      <c r="G47" s="268"/>
      <c r="H47" s="268"/>
      <c r="I47" s="268"/>
      <c r="J47" s="268"/>
      <c r="K47" s="268"/>
      <c r="L47" s="268"/>
      <c r="M47" s="268"/>
      <c r="N47" s="268"/>
    </row>
    <row r="48" spans="1:17" x14ac:dyDescent="0.25">
      <c r="A48" s="265" t="s">
        <v>410</v>
      </c>
      <c r="C48" s="267"/>
      <c r="D48" s="268"/>
      <c r="E48" s="268"/>
      <c r="F48" s="269"/>
      <c r="G48" s="268"/>
      <c r="H48" s="268"/>
      <c r="I48" s="268"/>
      <c r="J48" s="268"/>
      <c r="K48" s="268"/>
      <c r="L48" s="268"/>
      <c r="M48" s="268"/>
      <c r="N48" s="268"/>
      <c r="Q48" s="277" t="str">
        <f>IF(Q55=3,criteria!I39,IF(AND(Q50=1,Q55=2),criteria!G39,IF(AND(Q50=1,Q55=1),criteria!E39,criteria!C39)))</f>
        <v xml:space="preserve">Fully Compliant </v>
      </c>
    </row>
    <row r="49" spans="1:17" ht="15" customHeight="1" thickBot="1" x14ac:dyDescent="0.3">
      <c r="A49" s="265"/>
      <c r="C49" s="267"/>
      <c r="D49" s="268"/>
      <c r="E49" s="268"/>
      <c r="F49" s="269"/>
      <c r="G49" s="268"/>
      <c r="H49" s="268"/>
      <c r="I49" s="268"/>
      <c r="J49" s="268"/>
      <c r="K49" s="268"/>
      <c r="L49" s="268"/>
      <c r="M49" s="268"/>
      <c r="N49" s="268"/>
    </row>
    <row r="50" spans="1:17" ht="15" customHeight="1" thickBot="1" x14ac:dyDescent="0.3">
      <c r="A50" s="265"/>
      <c r="B50" s="272" t="s">
        <v>423</v>
      </c>
      <c r="C50" s="267" t="s">
        <v>329</v>
      </c>
      <c r="D50" s="268"/>
      <c r="E50" s="268"/>
      <c r="F50" s="269"/>
      <c r="G50" s="268"/>
      <c r="H50" s="268"/>
      <c r="I50" s="268"/>
      <c r="J50" s="268"/>
      <c r="K50" s="268"/>
      <c r="L50" s="268"/>
      <c r="M50" s="268"/>
      <c r="N50" s="268"/>
      <c r="Q50" s="270">
        <f>IF(COUNTA(B50)=1,1,0)</f>
        <v>1</v>
      </c>
    </row>
    <row r="51" spans="1:17" ht="15" customHeight="1" thickBot="1" x14ac:dyDescent="0.3">
      <c r="A51" s="265"/>
      <c r="C51" s="267"/>
      <c r="D51" s="268"/>
      <c r="E51" s="268"/>
      <c r="F51" s="269"/>
      <c r="G51" s="268"/>
      <c r="H51" s="268"/>
      <c r="I51" s="268"/>
      <c r="J51" s="268"/>
      <c r="K51" s="268"/>
      <c r="L51" s="268"/>
      <c r="M51" s="268"/>
      <c r="N51" s="268"/>
    </row>
    <row r="52" spans="1:17" ht="15" customHeight="1" thickBot="1" x14ac:dyDescent="0.3">
      <c r="A52" s="265"/>
      <c r="B52" s="272" t="s">
        <v>423</v>
      </c>
      <c r="C52" s="267" t="s">
        <v>330</v>
      </c>
      <c r="D52" s="268"/>
      <c r="E52" s="268"/>
      <c r="F52" s="269"/>
      <c r="G52" s="268"/>
      <c r="H52" s="268"/>
      <c r="I52" s="268"/>
      <c r="J52" s="268"/>
      <c r="K52" s="268"/>
      <c r="L52" s="268"/>
      <c r="M52" s="268"/>
      <c r="N52" s="268"/>
      <c r="Q52" s="270">
        <f>IF(COUNTA(B52)=1,1,0)</f>
        <v>1</v>
      </c>
    </row>
    <row r="53" spans="1:17" ht="15" customHeight="1" thickBot="1" x14ac:dyDescent="0.3">
      <c r="A53" s="265"/>
      <c r="C53" s="267"/>
      <c r="D53" s="268"/>
      <c r="E53" s="268"/>
      <c r="F53" s="269"/>
      <c r="G53" s="268"/>
      <c r="H53" s="268"/>
      <c r="I53" s="268"/>
      <c r="J53" s="268"/>
      <c r="K53" s="268"/>
      <c r="L53" s="268"/>
      <c r="M53" s="268"/>
      <c r="N53" s="268"/>
    </row>
    <row r="54" spans="1:17" ht="15" customHeight="1" thickBot="1" x14ac:dyDescent="0.3">
      <c r="A54" s="265"/>
      <c r="B54" s="272" t="s">
        <v>423</v>
      </c>
      <c r="C54" s="267" t="s">
        <v>331</v>
      </c>
      <c r="D54" s="268"/>
      <c r="E54" s="268"/>
      <c r="F54" s="269"/>
      <c r="G54" s="268"/>
      <c r="H54" s="268"/>
      <c r="I54" s="268"/>
      <c r="J54" s="268"/>
      <c r="K54" s="268"/>
      <c r="L54" s="268"/>
      <c r="M54" s="268"/>
      <c r="N54" s="268"/>
      <c r="Q54" s="270">
        <f>IF(COUNTA(B54)=1,1,0)</f>
        <v>1</v>
      </c>
    </row>
    <row r="55" spans="1:17" ht="15" customHeight="1" x14ac:dyDescent="0.25">
      <c r="A55" s="265"/>
      <c r="B55" s="280"/>
      <c r="C55" s="267"/>
      <c r="D55" s="268"/>
      <c r="E55" s="268"/>
      <c r="F55" s="269"/>
      <c r="G55" s="268"/>
      <c r="H55" s="268"/>
      <c r="I55" s="268"/>
      <c r="J55" s="268"/>
      <c r="K55" s="268"/>
      <c r="L55" s="268"/>
      <c r="M55" s="268"/>
      <c r="N55" s="268"/>
      <c r="Q55" s="270">
        <f>SUM(Q50:Q54)</f>
        <v>3</v>
      </c>
    </row>
    <row r="56" spans="1:17" x14ac:dyDescent="0.25">
      <c r="A56" s="265" t="s">
        <v>332</v>
      </c>
      <c r="C56" s="267"/>
      <c r="D56" s="268"/>
      <c r="E56" s="268"/>
      <c r="F56" s="269"/>
      <c r="G56" s="268"/>
      <c r="H56" s="268"/>
      <c r="I56" s="268"/>
      <c r="J56" s="268"/>
      <c r="K56" s="268"/>
      <c r="L56" s="268"/>
      <c r="M56" s="268"/>
      <c r="N56" s="268"/>
    </row>
    <row r="57" spans="1:17" x14ac:dyDescent="0.25">
      <c r="A57" s="265" t="s">
        <v>411</v>
      </c>
      <c r="C57" s="267"/>
      <c r="D57" s="268"/>
      <c r="E57" s="268"/>
      <c r="F57" s="269"/>
      <c r="G57" s="268"/>
      <c r="H57" s="268"/>
      <c r="I57" s="268"/>
      <c r="J57" s="268"/>
      <c r="K57" s="268"/>
      <c r="L57" s="268"/>
      <c r="M57" s="268"/>
      <c r="N57" s="268"/>
      <c r="Q57" s="277" t="str">
        <f>IF(Q66=4,criteria!I40,IF(AND(Q59=1,Q66=3),criteria!G40,IF(AND(Q59=1,Q66=2),criteria!E40,criteria!C40)))</f>
        <v>Partially Compliant</v>
      </c>
    </row>
    <row r="58" spans="1:17" ht="15" customHeight="1" thickBot="1" x14ac:dyDescent="0.3">
      <c r="A58" s="265"/>
      <c r="C58" s="267"/>
      <c r="D58" s="268"/>
      <c r="E58" s="268"/>
      <c r="F58" s="269"/>
      <c r="G58" s="268"/>
      <c r="H58" s="268"/>
      <c r="I58" s="268"/>
      <c r="J58" s="268"/>
      <c r="K58" s="268"/>
      <c r="L58" s="268"/>
      <c r="M58" s="268"/>
      <c r="N58" s="268"/>
    </row>
    <row r="59" spans="1:17" ht="15" customHeight="1" thickBot="1" x14ac:dyDescent="0.3">
      <c r="A59" s="265"/>
      <c r="B59" s="272" t="s">
        <v>423</v>
      </c>
      <c r="C59" s="267" t="s">
        <v>333</v>
      </c>
      <c r="D59" s="268"/>
      <c r="E59" s="268"/>
      <c r="F59" s="269"/>
      <c r="G59" s="268"/>
      <c r="H59" s="268"/>
      <c r="I59" s="268"/>
      <c r="J59" s="268"/>
      <c r="K59" s="268"/>
      <c r="L59" s="268"/>
      <c r="M59" s="268"/>
      <c r="N59" s="268"/>
      <c r="Q59" s="270">
        <f>IF(COUNTA(B59)=1,1,0)</f>
        <v>1</v>
      </c>
    </row>
    <row r="60" spans="1:17" ht="15" customHeight="1" thickBot="1" x14ac:dyDescent="0.3">
      <c r="A60" s="265"/>
      <c r="C60" s="267"/>
      <c r="D60" s="268"/>
      <c r="E60" s="268"/>
      <c r="F60" s="269"/>
      <c r="G60" s="268"/>
      <c r="H60" s="268"/>
      <c r="I60" s="268"/>
      <c r="J60" s="268"/>
      <c r="K60" s="268"/>
      <c r="L60" s="268"/>
      <c r="M60" s="268"/>
      <c r="N60" s="268"/>
    </row>
    <row r="61" spans="1:17" ht="15" customHeight="1" thickBot="1" x14ac:dyDescent="0.3">
      <c r="A61" s="265"/>
      <c r="B61" s="272"/>
      <c r="C61" s="267" t="s">
        <v>334</v>
      </c>
      <c r="D61" s="268"/>
      <c r="E61" s="268"/>
      <c r="F61" s="269"/>
      <c r="G61" s="268"/>
      <c r="H61" s="268"/>
      <c r="I61" s="268"/>
      <c r="J61" s="268"/>
      <c r="K61" s="268"/>
      <c r="L61" s="268"/>
      <c r="M61" s="268"/>
      <c r="N61" s="268"/>
      <c r="Q61" s="270">
        <f>IF(COUNTA(B61)=1,1,0)</f>
        <v>0</v>
      </c>
    </row>
    <row r="62" spans="1:17" ht="15" customHeight="1" thickBot="1" x14ac:dyDescent="0.3">
      <c r="A62" s="265"/>
      <c r="C62" s="267"/>
      <c r="D62" s="268"/>
      <c r="E62" s="268"/>
      <c r="F62" s="269"/>
      <c r="G62" s="268"/>
      <c r="H62" s="268"/>
      <c r="I62" s="268"/>
      <c r="J62" s="268"/>
      <c r="K62" s="268"/>
      <c r="L62" s="268"/>
      <c r="M62" s="268"/>
      <c r="N62" s="268"/>
    </row>
    <row r="63" spans="1:17" ht="15" customHeight="1" thickBot="1" x14ac:dyDescent="0.3">
      <c r="A63" s="265"/>
      <c r="B63" s="272"/>
      <c r="C63" s="267" t="s">
        <v>335</v>
      </c>
      <c r="D63" s="268"/>
      <c r="E63" s="268"/>
      <c r="F63" s="269"/>
      <c r="G63" s="268"/>
      <c r="H63" s="268"/>
      <c r="I63" s="268"/>
      <c r="J63" s="268"/>
      <c r="K63" s="268"/>
      <c r="L63" s="268"/>
      <c r="M63" s="268"/>
      <c r="N63" s="268"/>
      <c r="Q63" s="270">
        <f>IF(COUNTA(B63)=1,1,0)</f>
        <v>0</v>
      </c>
    </row>
    <row r="64" spans="1:17" ht="15" customHeight="1" thickBot="1" x14ac:dyDescent="0.3">
      <c r="A64" s="265"/>
      <c r="C64" s="267"/>
      <c r="D64" s="268"/>
      <c r="E64" s="268"/>
      <c r="F64" s="269"/>
      <c r="G64" s="268"/>
      <c r="H64" s="268"/>
      <c r="I64" s="268"/>
      <c r="J64" s="268"/>
      <c r="K64" s="268"/>
      <c r="L64" s="268"/>
      <c r="M64" s="268"/>
      <c r="N64" s="268"/>
    </row>
    <row r="65" spans="1:17" ht="15" customHeight="1" thickBot="1" x14ac:dyDescent="0.3">
      <c r="A65" s="265"/>
      <c r="B65" s="272" t="s">
        <v>423</v>
      </c>
      <c r="C65" s="267" t="s">
        <v>336</v>
      </c>
      <c r="D65" s="268"/>
      <c r="E65" s="268"/>
      <c r="F65" s="269"/>
      <c r="G65" s="268"/>
      <c r="H65" s="268"/>
      <c r="I65" s="268"/>
      <c r="J65" s="268"/>
      <c r="K65" s="268"/>
      <c r="L65" s="268"/>
      <c r="M65" s="268"/>
      <c r="N65" s="268"/>
      <c r="Q65" s="270">
        <f>IF(COUNTA(B65)=1,1,0)</f>
        <v>1</v>
      </c>
    </row>
    <row r="66" spans="1:17" ht="15" customHeight="1" x14ac:dyDescent="0.25">
      <c r="A66" s="265"/>
      <c r="C66" s="267"/>
      <c r="D66" s="268"/>
      <c r="E66" s="268"/>
      <c r="F66" s="269"/>
      <c r="G66" s="268"/>
      <c r="H66" s="268"/>
      <c r="I66" s="268"/>
      <c r="J66" s="268"/>
      <c r="K66" s="268"/>
      <c r="L66" s="268"/>
      <c r="M66" s="268"/>
      <c r="N66" s="268"/>
      <c r="Q66" s="270">
        <f>SUM(Q59:Q65)</f>
        <v>2</v>
      </c>
    </row>
    <row r="67" spans="1:17" ht="15" customHeight="1" x14ac:dyDescent="0.25">
      <c r="A67" s="265" t="s">
        <v>412</v>
      </c>
      <c r="C67" s="267"/>
      <c r="D67" s="268"/>
      <c r="E67" s="268"/>
      <c r="F67" s="269"/>
      <c r="G67" s="268"/>
      <c r="H67" s="268"/>
      <c r="I67" s="268"/>
      <c r="J67" s="268"/>
      <c r="K67" s="268"/>
      <c r="L67" s="268"/>
      <c r="M67" s="268"/>
      <c r="N67" s="268"/>
    </row>
    <row r="68" spans="1:17" ht="15" customHeight="1" thickBot="1" x14ac:dyDescent="0.3">
      <c r="A68" s="265"/>
      <c r="C68" s="267"/>
      <c r="D68" s="268"/>
      <c r="E68" s="268"/>
      <c r="F68" s="269"/>
      <c r="G68" s="268"/>
      <c r="H68" s="268"/>
      <c r="I68" s="268"/>
      <c r="J68" s="268"/>
      <c r="K68" s="268"/>
      <c r="L68" s="268"/>
      <c r="M68" s="268"/>
      <c r="N68" s="268"/>
      <c r="Q68" s="277" t="str">
        <f>IF(Q75=3,criteria!I55,IF(AND(Q69=1,Q75=2),criteria!G55,IF(AND(Q69=1,Q75=1),criteria!E55,criteria!C55)))</f>
        <v xml:space="preserve">Not Compliant </v>
      </c>
    </row>
    <row r="69" spans="1:17" ht="15" customHeight="1" thickBot="1" x14ac:dyDescent="0.3">
      <c r="A69" s="265"/>
      <c r="B69" s="272"/>
      <c r="C69" s="267" t="s">
        <v>337</v>
      </c>
      <c r="D69" s="268"/>
      <c r="E69" s="268"/>
      <c r="F69" s="269"/>
      <c r="G69" s="268"/>
      <c r="H69" s="268"/>
      <c r="I69" s="268"/>
      <c r="J69" s="268"/>
      <c r="K69" s="268"/>
      <c r="L69" s="268"/>
      <c r="M69" s="268"/>
      <c r="N69" s="268"/>
      <c r="Q69" s="270">
        <f>IF(COUNTA(B69)=1,1,0)</f>
        <v>0</v>
      </c>
    </row>
    <row r="70" spans="1:17" ht="15" customHeight="1" x14ac:dyDescent="0.25">
      <c r="A70" s="265"/>
      <c r="B70" s="280"/>
      <c r="C70" s="267" t="s">
        <v>338</v>
      </c>
      <c r="D70" s="268"/>
      <c r="E70" s="268"/>
      <c r="F70" s="269"/>
      <c r="G70" s="268"/>
      <c r="H70" s="268"/>
      <c r="I70" s="268"/>
      <c r="J70" s="268"/>
      <c r="K70" s="268"/>
      <c r="L70" s="268"/>
      <c r="M70" s="268"/>
      <c r="N70" s="268"/>
    </row>
    <row r="71" spans="1:17" ht="15" customHeight="1" thickBot="1" x14ac:dyDescent="0.3">
      <c r="A71" s="265"/>
      <c r="C71" s="267"/>
      <c r="D71" s="268"/>
      <c r="E71" s="268"/>
      <c r="F71" s="269"/>
      <c r="G71" s="268"/>
      <c r="H71" s="268"/>
      <c r="I71" s="268"/>
      <c r="J71" s="268"/>
      <c r="K71" s="268"/>
      <c r="L71" s="268"/>
      <c r="M71" s="268"/>
      <c r="N71" s="268"/>
    </row>
    <row r="72" spans="1:17" ht="15" customHeight="1" thickBot="1" x14ac:dyDescent="0.3">
      <c r="A72" s="265"/>
      <c r="B72" s="272" t="s">
        <v>423</v>
      </c>
      <c r="C72" s="267" t="s">
        <v>339</v>
      </c>
      <c r="D72" s="268"/>
      <c r="E72" s="268"/>
      <c r="F72" s="269"/>
      <c r="G72" s="268"/>
      <c r="H72" s="268"/>
      <c r="I72" s="268"/>
      <c r="J72" s="268"/>
      <c r="K72" s="268"/>
      <c r="L72" s="268"/>
      <c r="M72" s="268"/>
      <c r="N72" s="268"/>
      <c r="Q72" s="270">
        <f>IF(COUNTA(B72)=1,1,0)</f>
        <v>1</v>
      </c>
    </row>
    <row r="73" spans="1:17" ht="15" customHeight="1" thickBot="1" x14ac:dyDescent="0.3">
      <c r="A73" s="265"/>
      <c r="C73" s="267"/>
      <c r="D73" s="268"/>
      <c r="E73" s="268"/>
      <c r="F73" s="269"/>
      <c r="G73" s="268"/>
      <c r="H73" s="268"/>
      <c r="I73" s="268"/>
      <c r="J73" s="268"/>
      <c r="K73" s="268"/>
      <c r="L73" s="268"/>
      <c r="M73" s="268"/>
      <c r="N73" s="268"/>
    </row>
    <row r="74" spans="1:17" ht="15" customHeight="1" thickBot="1" x14ac:dyDescent="0.3">
      <c r="A74" s="265"/>
      <c r="B74" s="272" t="s">
        <v>423</v>
      </c>
      <c r="C74" s="267" t="s">
        <v>340</v>
      </c>
      <c r="D74" s="268"/>
      <c r="E74" s="268"/>
      <c r="F74" s="269"/>
      <c r="G74" s="268"/>
      <c r="H74" s="268"/>
      <c r="I74" s="268"/>
      <c r="J74" s="268"/>
      <c r="K74" s="268"/>
      <c r="L74" s="268"/>
      <c r="M74" s="268"/>
      <c r="N74" s="268"/>
      <c r="Q74" s="270">
        <f>IF(COUNTA(B74)=1,1,0)</f>
        <v>1</v>
      </c>
    </row>
    <row r="75" spans="1:17" ht="15" customHeight="1" x14ac:dyDescent="0.25">
      <c r="A75" s="265"/>
      <c r="C75" s="267"/>
      <c r="D75" s="268"/>
      <c r="E75" s="268"/>
      <c r="F75" s="269"/>
      <c r="G75" s="268"/>
      <c r="H75" s="268"/>
      <c r="I75" s="268"/>
      <c r="J75" s="268"/>
      <c r="K75" s="268"/>
      <c r="L75" s="268"/>
      <c r="M75" s="268"/>
      <c r="N75" s="268"/>
      <c r="Q75" s="270">
        <f>SUM(Q69:Q74)</f>
        <v>2</v>
      </c>
    </row>
    <row r="76" spans="1:17" ht="15" customHeight="1" x14ac:dyDescent="0.25">
      <c r="A76" s="265" t="s">
        <v>420</v>
      </c>
      <c r="C76" s="267"/>
      <c r="D76" s="268"/>
      <c r="E76" s="268"/>
      <c r="F76" s="269"/>
      <c r="G76" s="268"/>
      <c r="H76" s="268"/>
      <c r="I76" s="268"/>
      <c r="J76" s="268"/>
      <c r="K76" s="268"/>
      <c r="L76" s="268"/>
      <c r="M76" s="268"/>
      <c r="N76" s="268"/>
    </row>
    <row r="77" spans="1:17" ht="15.75" thickBot="1" x14ac:dyDescent="0.3">
      <c r="A77" s="265"/>
      <c r="C77" s="267"/>
      <c r="D77" s="268"/>
      <c r="E77" s="268"/>
      <c r="F77" s="269"/>
      <c r="G77" s="268"/>
      <c r="H77" s="268"/>
      <c r="I77" s="268"/>
      <c r="J77" s="268"/>
      <c r="K77" s="268"/>
      <c r="L77" s="268"/>
      <c r="M77" s="268"/>
      <c r="N77" s="268"/>
      <c r="Q77" s="274" t="str">
        <f>IF(COUNTA(B78)=1,criteria!I56,IFERROR(Q81,criteria!C56))</f>
        <v>Less than 60.00% Trained</v>
      </c>
    </row>
    <row r="78" spans="1:17" ht="15" customHeight="1" thickBot="1" x14ac:dyDescent="0.3">
      <c r="A78" s="265"/>
      <c r="B78" s="272"/>
      <c r="C78" s="267" t="s">
        <v>311</v>
      </c>
      <c r="D78" s="268"/>
      <c r="E78" s="273" t="s">
        <v>423</v>
      </c>
      <c r="F78" s="267" t="s">
        <v>312</v>
      </c>
      <c r="G78" s="268"/>
      <c r="H78" s="268"/>
      <c r="I78" s="268"/>
      <c r="J78" s="268"/>
      <c r="K78" s="268"/>
      <c r="L78" s="268"/>
      <c r="M78" s="268"/>
      <c r="N78" s="268"/>
      <c r="Q78" s="290" t="str">
        <f>IF(COUNTA(E78,D81,G81)=1,criteria!I56, criteria!C56)</f>
        <v>Less than 60.00% Trained</v>
      </c>
    </row>
    <row r="79" spans="1:17" x14ac:dyDescent="0.25">
      <c r="A79" s="265"/>
      <c r="C79" s="267"/>
      <c r="D79" s="268"/>
      <c r="E79" s="268"/>
      <c r="F79" s="269"/>
      <c r="G79" s="268"/>
      <c r="H79" s="268"/>
      <c r="I79" s="268"/>
      <c r="J79" s="268"/>
      <c r="K79" s="268"/>
      <c r="L79" s="268"/>
      <c r="M79" s="268"/>
      <c r="N79" s="268"/>
    </row>
    <row r="80" spans="1:17" x14ac:dyDescent="0.25">
      <c r="A80" s="265"/>
      <c r="C80" s="267" t="s">
        <v>341</v>
      </c>
      <c r="D80" s="268"/>
      <c r="E80" s="268"/>
      <c r="F80" s="269"/>
      <c r="G80" s="268"/>
      <c r="H80" s="268"/>
      <c r="I80" s="268"/>
      <c r="J80" s="268"/>
      <c r="K80" s="268"/>
      <c r="L80" s="268"/>
      <c r="M80" s="268"/>
      <c r="N80" s="268"/>
      <c r="Q80" s="268">
        <f>D81/G81</f>
        <v>0</v>
      </c>
    </row>
    <row r="81" spans="1:17" x14ac:dyDescent="0.25">
      <c r="A81" s="265"/>
      <c r="C81" s="267" t="s">
        <v>342</v>
      </c>
      <c r="D81" s="322">
        <v>0</v>
      </c>
      <c r="E81" s="322"/>
      <c r="F81" s="267" t="s">
        <v>343</v>
      </c>
      <c r="G81" s="325">
        <v>8</v>
      </c>
      <c r="H81" s="325"/>
      <c r="I81" s="268"/>
      <c r="J81" s="268"/>
      <c r="K81" s="268"/>
      <c r="L81" s="268"/>
      <c r="M81" s="268"/>
      <c r="N81" s="268"/>
      <c r="Q81" s="270" t="str">
        <f>IF(OR(Q80=0,Q80&lt;0.6),criteria!C56,IF(AND(Q80&gt;=0.6,Q80&lt;0.76),criteria!E56,IF(AND(Q80&gt;=0.76,Q80&lt;0.91),criteria!G56,IF(Q80&lt;=1,criteria!I56,criteria!C56))))</f>
        <v>Less than 60.00% Trained</v>
      </c>
    </row>
    <row r="82" spans="1:17" x14ac:dyDescent="0.25">
      <c r="A82" s="265"/>
      <c r="C82" s="267"/>
      <c r="D82" s="268"/>
      <c r="E82" s="268"/>
      <c r="F82" s="269"/>
      <c r="G82" s="268"/>
      <c r="H82" s="268"/>
      <c r="I82" s="268"/>
      <c r="J82" s="268"/>
      <c r="K82" s="268"/>
      <c r="L82" s="268"/>
      <c r="M82" s="268"/>
      <c r="N82" s="268"/>
    </row>
    <row r="83" spans="1:17" x14ac:dyDescent="0.25">
      <c r="A83" s="276" t="s">
        <v>344</v>
      </c>
      <c r="C83" s="267"/>
      <c r="D83" s="268"/>
      <c r="E83" s="268"/>
      <c r="F83" s="269"/>
      <c r="G83" s="268"/>
      <c r="H83" s="268"/>
      <c r="I83" s="268"/>
      <c r="J83" s="268"/>
      <c r="K83" s="268"/>
      <c r="L83" s="268"/>
      <c r="M83" s="268"/>
      <c r="N83" s="268"/>
    </row>
    <row r="84" spans="1:17" ht="15.75" thickBot="1" x14ac:dyDescent="0.3">
      <c r="A84" s="275"/>
      <c r="C84" s="267"/>
      <c r="D84" s="268"/>
      <c r="E84" s="268"/>
      <c r="F84" s="269"/>
      <c r="G84" s="268"/>
      <c r="H84" s="268"/>
      <c r="I84" s="268"/>
      <c r="J84" s="268"/>
      <c r="K84" s="268"/>
      <c r="L84" s="268"/>
      <c r="M84" s="268"/>
      <c r="N84" s="268"/>
    </row>
    <row r="85" spans="1:17" ht="15" customHeight="1" thickBot="1" x14ac:dyDescent="0.3">
      <c r="A85" s="265"/>
      <c r="B85" s="272"/>
      <c r="C85" s="267" t="s">
        <v>311</v>
      </c>
      <c r="D85" s="268"/>
      <c r="E85" s="273"/>
      <c r="F85" s="267" t="s">
        <v>312</v>
      </c>
      <c r="G85" s="268"/>
      <c r="H85" s="268"/>
      <c r="I85" s="268"/>
      <c r="J85" s="268"/>
      <c r="K85" s="268"/>
      <c r="L85" s="268"/>
      <c r="M85" s="268"/>
      <c r="N85" s="268"/>
      <c r="Q85" s="274" t="str">
        <f>IF(AND(COUNTA(B85)=1,Q87&gt;=1),criteria!I57, criteria!C57)</f>
        <v xml:space="preserve">Not Compliant </v>
      </c>
    </row>
    <row r="86" spans="1:17" x14ac:dyDescent="0.25">
      <c r="A86" s="265"/>
      <c r="C86" s="267"/>
      <c r="D86" s="268"/>
      <c r="E86" s="268"/>
      <c r="F86" s="269"/>
      <c r="G86" s="268"/>
      <c r="H86" s="268"/>
      <c r="I86" s="268"/>
      <c r="J86" s="268"/>
      <c r="K86" s="268"/>
      <c r="L86" s="268"/>
      <c r="M86" s="268"/>
      <c r="N86" s="268"/>
    </row>
    <row r="87" spans="1:17" x14ac:dyDescent="0.25">
      <c r="A87" s="265"/>
      <c r="C87" s="267" t="s">
        <v>345</v>
      </c>
      <c r="D87" s="268"/>
      <c r="E87" s="268"/>
      <c r="F87" s="322"/>
      <c r="G87" s="322"/>
      <c r="H87" s="267" t="s">
        <v>346</v>
      </c>
      <c r="I87" s="268"/>
      <c r="J87" s="268"/>
      <c r="K87" s="268"/>
      <c r="L87" s="268"/>
      <c r="M87" s="268"/>
      <c r="N87" s="268"/>
      <c r="Q87" s="270">
        <f>F87</f>
        <v>0</v>
      </c>
    </row>
    <row r="88" spans="1:17" x14ac:dyDescent="0.25">
      <c r="A88" s="265"/>
      <c r="C88" s="267"/>
      <c r="D88" s="268"/>
      <c r="E88" s="268"/>
      <c r="F88" s="269"/>
      <c r="G88" s="268"/>
      <c r="H88" s="268"/>
      <c r="I88" s="268"/>
      <c r="J88" s="268"/>
      <c r="K88" s="268"/>
      <c r="L88" s="268"/>
      <c r="M88" s="268"/>
      <c r="N88" s="268"/>
    </row>
    <row r="89" spans="1:17" x14ac:dyDescent="0.25">
      <c r="A89" s="275" t="s">
        <v>347</v>
      </c>
      <c r="C89" s="267"/>
      <c r="D89" s="268"/>
      <c r="E89" s="268"/>
      <c r="F89" s="269"/>
      <c r="G89" s="268"/>
      <c r="H89" s="268"/>
      <c r="I89" s="268"/>
      <c r="J89" s="268"/>
      <c r="K89" s="268"/>
      <c r="L89" s="268"/>
      <c r="M89" s="268"/>
      <c r="N89" s="268"/>
    </row>
    <row r="90" spans="1:17" x14ac:dyDescent="0.25">
      <c r="A90" s="275" t="s">
        <v>413</v>
      </c>
      <c r="C90" s="267"/>
      <c r="D90" s="268"/>
      <c r="E90" s="268"/>
      <c r="F90" s="269"/>
      <c r="G90" s="268"/>
      <c r="H90" s="268"/>
      <c r="I90" s="268"/>
      <c r="J90" s="268"/>
      <c r="K90" s="268"/>
      <c r="L90" s="268"/>
      <c r="M90" s="268"/>
      <c r="N90" s="268"/>
      <c r="Q90" s="277" t="str">
        <f>IF(Q99=3,criteria!I60,IF(Q99=2,criteria!G60,IF(Q99=1,criteria!E60,criteria!C60)))</f>
        <v xml:space="preserve">Fully Compliant </v>
      </c>
    </row>
    <row r="91" spans="1:17" ht="15" customHeight="1" thickBot="1" x14ac:dyDescent="0.3">
      <c r="A91" s="265"/>
      <c r="C91" s="267"/>
      <c r="D91" s="268"/>
      <c r="E91" s="268"/>
      <c r="F91" s="269"/>
      <c r="G91" s="268"/>
      <c r="H91" s="268"/>
      <c r="I91" s="268"/>
      <c r="J91" s="268"/>
      <c r="K91" s="268"/>
      <c r="L91" s="268"/>
      <c r="M91" s="268"/>
      <c r="N91" s="268"/>
    </row>
    <row r="92" spans="1:17" ht="15" customHeight="1" thickBot="1" x14ac:dyDescent="0.3">
      <c r="A92" s="265"/>
      <c r="B92" s="272" t="s">
        <v>423</v>
      </c>
      <c r="C92" s="267" t="s">
        <v>348</v>
      </c>
      <c r="D92" s="268"/>
      <c r="E92" s="268"/>
      <c r="F92" s="269"/>
      <c r="G92" s="268"/>
      <c r="H92" s="268"/>
      <c r="I92" s="268"/>
      <c r="J92" s="268"/>
      <c r="K92" s="268"/>
      <c r="L92" s="268"/>
      <c r="M92" s="268"/>
      <c r="N92" s="268"/>
      <c r="Q92" s="270">
        <f>IF(COUNTA(B92)=1,1,0)</f>
        <v>1</v>
      </c>
    </row>
    <row r="93" spans="1:17" ht="15" customHeight="1" x14ac:dyDescent="0.25">
      <c r="A93" s="265"/>
      <c r="C93" s="267" t="s">
        <v>349</v>
      </c>
      <c r="D93" s="268"/>
      <c r="E93" s="268"/>
      <c r="F93" s="269"/>
      <c r="G93" s="268"/>
      <c r="H93" s="268"/>
      <c r="I93" s="268"/>
      <c r="J93" s="268"/>
      <c r="K93" s="268"/>
      <c r="L93" s="268"/>
      <c r="M93" s="268"/>
      <c r="N93" s="268"/>
    </row>
    <row r="94" spans="1:17" ht="15" customHeight="1" thickBot="1" x14ac:dyDescent="0.3">
      <c r="A94" s="265"/>
      <c r="C94" s="267"/>
      <c r="D94" s="268"/>
      <c r="E94" s="268"/>
      <c r="F94" s="269"/>
      <c r="G94" s="268"/>
      <c r="H94" s="268"/>
      <c r="I94" s="268"/>
      <c r="J94" s="268"/>
      <c r="K94" s="268"/>
      <c r="L94" s="268"/>
      <c r="M94" s="268"/>
      <c r="N94" s="268"/>
    </row>
    <row r="95" spans="1:17" ht="15" customHeight="1" thickBot="1" x14ac:dyDescent="0.3">
      <c r="A95" s="265"/>
      <c r="B95" s="272" t="s">
        <v>423</v>
      </c>
      <c r="C95" s="267" t="s">
        <v>350</v>
      </c>
      <c r="D95" s="268"/>
      <c r="E95" s="268"/>
      <c r="F95" s="269"/>
      <c r="G95" s="268"/>
      <c r="H95" s="268"/>
      <c r="I95" s="268"/>
      <c r="J95" s="268"/>
      <c r="K95" s="268"/>
      <c r="L95" s="268"/>
      <c r="M95" s="268"/>
      <c r="N95" s="268"/>
      <c r="Q95" s="270">
        <f>IF(COUNTA(B95)=1,1,0)</f>
        <v>1</v>
      </c>
    </row>
    <row r="96" spans="1:17" ht="15" customHeight="1" x14ac:dyDescent="0.25">
      <c r="A96" s="265"/>
      <c r="C96" s="267" t="s">
        <v>351</v>
      </c>
      <c r="D96" s="268"/>
      <c r="E96" s="268"/>
      <c r="F96" s="269"/>
      <c r="G96" s="268"/>
      <c r="H96" s="268"/>
      <c r="I96" s="268"/>
      <c r="J96" s="268"/>
      <c r="K96" s="268"/>
      <c r="L96" s="268"/>
      <c r="M96" s="268"/>
      <c r="N96" s="268"/>
    </row>
    <row r="97" spans="1:17" ht="15" customHeight="1" thickBot="1" x14ac:dyDescent="0.3">
      <c r="A97" s="265"/>
      <c r="C97" s="267"/>
      <c r="D97" s="268"/>
      <c r="E97" s="268"/>
      <c r="F97" s="269"/>
      <c r="G97" s="268"/>
      <c r="H97" s="268"/>
      <c r="I97" s="268"/>
      <c r="J97" s="268"/>
      <c r="K97" s="268"/>
      <c r="L97" s="268"/>
      <c r="M97" s="268"/>
      <c r="N97" s="268"/>
    </row>
    <row r="98" spans="1:17" ht="15" customHeight="1" thickBot="1" x14ac:dyDescent="0.3">
      <c r="A98" s="265"/>
      <c r="B98" s="272" t="s">
        <v>423</v>
      </c>
      <c r="C98" s="267" t="s">
        <v>352</v>
      </c>
      <c r="D98" s="268"/>
      <c r="E98" s="268"/>
      <c r="F98" s="269"/>
      <c r="G98" s="268"/>
      <c r="H98" s="268"/>
      <c r="I98" s="268"/>
      <c r="J98" s="268"/>
      <c r="K98" s="268"/>
      <c r="L98" s="268"/>
      <c r="M98" s="268"/>
      <c r="N98" s="268"/>
      <c r="Q98" s="270">
        <f>IF(COUNTA(B98)=1,1,0)</f>
        <v>1</v>
      </c>
    </row>
    <row r="99" spans="1:17" ht="15" customHeight="1" x14ac:dyDescent="0.25">
      <c r="A99" s="265"/>
      <c r="C99" s="267" t="s">
        <v>353</v>
      </c>
      <c r="D99" s="268"/>
      <c r="E99" s="268"/>
      <c r="F99" s="269"/>
      <c r="G99" s="268"/>
      <c r="H99" s="268"/>
      <c r="I99" s="268"/>
      <c r="J99" s="268"/>
      <c r="K99" s="268"/>
      <c r="L99" s="268"/>
      <c r="M99" s="268"/>
      <c r="N99" s="268"/>
      <c r="Q99" s="270">
        <f>SUM(Q92:Q98)</f>
        <v>3</v>
      </c>
    </row>
    <row r="100" spans="1:17" ht="15" customHeight="1" x14ac:dyDescent="0.25">
      <c r="A100" s="265"/>
      <c r="C100" s="267"/>
      <c r="D100" s="268"/>
      <c r="E100" s="268"/>
      <c r="F100" s="269"/>
      <c r="G100" s="268"/>
      <c r="H100" s="268"/>
      <c r="I100" s="268"/>
      <c r="J100" s="268"/>
      <c r="K100" s="268"/>
      <c r="L100" s="268"/>
      <c r="M100" s="268"/>
      <c r="N100" s="268"/>
    </row>
    <row r="101" spans="1:17" ht="15" customHeight="1" x14ac:dyDescent="0.25">
      <c r="A101" s="275" t="s">
        <v>354</v>
      </c>
      <c r="C101" s="267"/>
      <c r="D101" s="268"/>
      <c r="E101" s="268"/>
      <c r="F101" s="269"/>
      <c r="G101" s="268"/>
      <c r="H101" s="268"/>
      <c r="I101" s="268"/>
      <c r="J101" s="268"/>
      <c r="K101" s="268"/>
      <c r="L101" s="268"/>
      <c r="M101" s="268"/>
      <c r="N101" s="268"/>
    </row>
    <row r="102" spans="1:17" ht="15" customHeight="1" x14ac:dyDescent="0.25">
      <c r="A102" s="265" t="s">
        <v>414</v>
      </c>
      <c r="C102" s="267"/>
      <c r="D102" s="268"/>
      <c r="E102" s="268"/>
      <c r="F102" s="269"/>
      <c r="G102" s="268"/>
      <c r="H102" s="268"/>
      <c r="I102" s="268"/>
      <c r="J102" s="268"/>
      <c r="K102" s="268"/>
      <c r="L102" s="268"/>
      <c r="M102" s="268"/>
      <c r="N102" s="268"/>
      <c r="Q102" s="277" t="str">
        <f>IF(Q111=3,criteria!I61,IF(Q111=2,criteria!G61,IF(Q111=1,criteria!E61,criteria!C61)))</f>
        <v xml:space="preserve">Fully Compliant </v>
      </c>
    </row>
    <row r="103" spans="1:17" ht="15" customHeight="1" thickBot="1" x14ac:dyDescent="0.3">
      <c r="A103" s="265"/>
      <c r="C103" s="267"/>
      <c r="D103" s="268"/>
      <c r="E103" s="268"/>
      <c r="F103" s="269"/>
      <c r="G103" s="268"/>
      <c r="H103" s="268"/>
      <c r="I103" s="268"/>
      <c r="J103" s="268"/>
      <c r="K103" s="268"/>
      <c r="L103" s="268"/>
      <c r="M103" s="268"/>
      <c r="N103" s="268"/>
    </row>
    <row r="104" spans="1:17" ht="15" customHeight="1" thickBot="1" x14ac:dyDescent="0.3">
      <c r="A104" s="265"/>
      <c r="B104" s="272" t="s">
        <v>423</v>
      </c>
      <c r="C104" s="267" t="s">
        <v>348</v>
      </c>
      <c r="D104" s="268"/>
      <c r="E104" s="268"/>
      <c r="F104" s="269"/>
      <c r="G104" s="268"/>
      <c r="H104" s="268"/>
      <c r="I104" s="268"/>
      <c r="J104" s="268"/>
      <c r="K104" s="268"/>
      <c r="L104" s="268"/>
      <c r="M104" s="268"/>
      <c r="N104" s="268"/>
      <c r="Q104" s="270">
        <f>IF(COUNTA(B104)=1,1,0)</f>
        <v>1</v>
      </c>
    </row>
    <row r="105" spans="1:17" ht="15" customHeight="1" x14ac:dyDescent="0.25">
      <c r="A105" s="265"/>
      <c r="C105" s="267" t="s">
        <v>349</v>
      </c>
      <c r="D105" s="268"/>
      <c r="E105" s="268"/>
      <c r="F105" s="269"/>
      <c r="G105" s="268"/>
      <c r="H105" s="268"/>
      <c r="I105" s="268"/>
      <c r="J105" s="268"/>
      <c r="K105" s="268"/>
      <c r="L105" s="268"/>
      <c r="M105" s="268"/>
      <c r="N105" s="268"/>
    </row>
    <row r="106" spans="1:17" ht="15" customHeight="1" thickBot="1" x14ac:dyDescent="0.3">
      <c r="A106" s="265"/>
      <c r="C106" s="267"/>
      <c r="D106" s="268"/>
      <c r="E106" s="268"/>
      <c r="F106" s="269"/>
      <c r="G106" s="268"/>
      <c r="H106" s="268"/>
      <c r="I106" s="268"/>
      <c r="J106" s="268"/>
      <c r="K106" s="268"/>
      <c r="L106" s="268"/>
      <c r="M106" s="268"/>
      <c r="N106" s="268"/>
    </row>
    <row r="107" spans="1:17" ht="15" customHeight="1" thickBot="1" x14ac:dyDescent="0.3">
      <c r="A107" s="265"/>
      <c r="B107" s="272" t="s">
        <v>423</v>
      </c>
      <c r="C107" s="267" t="s">
        <v>350</v>
      </c>
      <c r="D107" s="268"/>
      <c r="E107" s="268"/>
      <c r="F107" s="269"/>
      <c r="G107" s="268"/>
      <c r="H107" s="268"/>
      <c r="I107" s="268"/>
      <c r="J107" s="268"/>
      <c r="K107" s="268"/>
      <c r="L107" s="268"/>
      <c r="M107" s="268"/>
      <c r="N107" s="268"/>
      <c r="Q107" s="270">
        <f>IF(COUNTA(B107)=1,1,0)</f>
        <v>1</v>
      </c>
    </row>
    <row r="108" spans="1:17" ht="15" customHeight="1" x14ac:dyDescent="0.25">
      <c r="A108" s="265"/>
      <c r="C108" s="267" t="s">
        <v>351</v>
      </c>
      <c r="D108" s="268"/>
      <c r="E108" s="268"/>
      <c r="F108" s="269"/>
      <c r="G108" s="268"/>
      <c r="H108" s="268"/>
      <c r="I108" s="268"/>
      <c r="J108" s="268"/>
      <c r="K108" s="268"/>
      <c r="L108" s="268"/>
      <c r="M108" s="268"/>
      <c r="N108" s="268"/>
    </row>
    <row r="109" spans="1:17" ht="15" customHeight="1" thickBot="1" x14ac:dyDescent="0.3">
      <c r="A109" s="265"/>
      <c r="C109" s="267"/>
      <c r="D109" s="268"/>
      <c r="E109" s="268"/>
      <c r="F109" s="269"/>
      <c r="G109" s="268"/>
      <c r="H109" s="268"/>
      <c r="I109" s="268"/>
      <c r="J109" s="268"/>
      <c r="K109" s="268"/>
      <c r="L109" s="268"/>
      <c r="M109" s="268"/>
      <c r="N109" s="268"/>
    </row>
    <row r="110" spans="1:17" ht="15" customHeight="1" thickBot="1" x14ac:dyDescent="0.3">
      <c r="A110" s="265"/>
      <c r="B110" s="272" t="s">
        <v>423</v>
      </c>
      <c r="C110" s="267" t="s">
        <v>352</v>
      </c>
      <c r="D110" s="268"/>
      <c r="E110" s="268"/>
      <c r="F110" s="269"/>
      <c r="G110" s="268"/>
      <c r="H110" s="268"/>
      <c r="I110" s="268"/>
      <c r="J110" s="268"/>
      <c r="K110" s="268"/>
      <c r="L110" s="268"/>
      <c r="M110" s="268"/>
      <c r="N110" s="268"/>
      <c r="Q110" s="270">
        <f>IF(COUNTA(B110)=1,1,0)</f>
        <v>1</v>
      </c>
    </row>
    <row r="111" spans="1:17" ht="15" customHeight="1" x14ac:dyDescent="0.25">
      <c r="A111" s="265"/>
      <c r="C111" s="267" t="s">
        <v>353</v>
      </c>
      <c r="D111" s="268"/>
      <c r="E111" s="268"/>
      <c r="F111" s="269"/>
      <c r="G111" s="268"/>
      <c r="H111" s="268"/>
      <c r="I111" s="268"/>
      <c r="J111" s="268"/>
      <c r="K111" s="268"/>
      <c r="L111" s="268"/>
      <c r="M111" s="268"/>
      <c r="N111" s="268"/>
      <c r="Q111" s="270">
        <f>SUM(Q104:Q110)</f>
        <v>3</v>
      </c>
    </row>
    <row r="112" spans="1:17" ht="15" customHeight="1" x14ac:dyDescent="0.25">
      <c r="A112" s="265"/>
      <c r="C112" s="267"/>
      <c r="D112" s="268"/>
      <c r="E112" s="268"/>
      <c r="F112" s="269"/>
      <c r="G112" s="268"/>
      <c r="H112" s="268"/>
      <c r="I112" s="268"/>
      <c r="J112" s="268"/>
      <c r="K112" s="268"/>
      <c r="L112" s="268"/>
      <c r="M112" s="268"/>
      <c r="N112" s="268"/>
    </row>
    <row r="113" spans="1:17" ht="15" customHeight="1" x14ac:dyDescent="0.25">
      <c r="A113" s="275" t="s">
        <v>355</v>
      </c>
      <c r="C113" s="267"/>
      <c r="D113" s="268"/>
      <c r="E113" s="268"/>
      <c r="F113" s="269"/>
      <c r="G113" s="268"/>
      <c r="H113" s="268"/>
      <c r="I113" s="268"/>
      <c r="J113" s="268"/>
      <c r="K113" s="268"/>
      <c r="L113" s="268"/>
      <c r="M113" s="268"/>
      <c r="N113" s="268"/>
    </row>
    <row r="114" spans="1:17" x14ac:dyDescent="0.25">
      <c r="A114" s="265" t="s">
        <v>415</v>
      </c>
      <c r="C114" s="267"/>
      <c r="D114" s="268"/>
      <c r="E114" s="268"/>
      <c r="F114" s="269"/>
      <c r="G114" s="268"/>
      <c r="H114" s="268"/>
      <c r="I114" s="268"/>
      <c r="J114" s="268"/>
      <c r="K114" s="268"/>
      <c r="L114" s="268"/>
      <c r="M114" s="268"/>
      <c r="N114" s="268"/>
      <c r="Q114" s="277" t="str">
        <f>IF(Q123=3,criteria!I64,IF(Q123=2,criteria!G64,IF(Q123=1,criteria!E64,criteria!C64)))</f>
        <v xml:space="preserve">Fully Compliant </v>
      </c>
    </row>
    <row r="115" spans="1:17" ht="15" customHeight="1" thickBot="1" x14ac:dyDescent="0.3">
      <c r="A115" s="265"/>
      <c r="C115" s="267"/>
      <c r="D115" s="268"/>
      <c r="E115" s="268"/>
      <c r="F115" s="269"/>
      <c r="G115" s="268"/>
      <c r="H115" s="268"/>
      <c r="I115" s="268"/>
      <c r="J115" s="268"/>
      <c r="K115" s="268"/>
      <c r="L115" s="268"/>
      <c r="M115" s="268"/>
      <c r="N115" s="268"/>
    </row>
    <row r="116" spans="1:17" ht="15" customHeight="1" thickBot="1" x14ac:dyDescent="0.3">
      <c r="A116" s="265"/>
      <c r="B116" s="272" t="s">
        <v>423</v>
      </c>
      <c r="C116" s="267" t="s">
        <v>356</v>
      </c>
      <c r="D116" s="268"/>
      <c r="E116" s="268"/>
      <c r="F116" s="269"/>
      <c r="G116" s="268"/>
      <c r="H116" s="268"/>
      <c r="I116" s="268"/>
      <c r="J116" s="268"/>
      <c r="K116" s="268"/>
      <c r="L116" s="268"/>
      <c r="M116" s="268"/>
      <c r="N116" s="268"/>
      <c r="Q116" s="270">
        <f>IF(COUNTA(B116)=1,1,0)</f>
        <v>1</v>
      </c>
    </row>
    <row r="117" spans="1:17" ht="15" customHeight="1" x14ac:dyDescent="0.25">
      <c r="A117" s="265"/>
      <c r="C117" s="267" t="s">
        <v>357</v>
      </c>
      <c r="D117" s="268"/>
      <c r="E117" s="268"/>
      <c r="F117" s="269"/>
      <c r="G117" s="268"/>
      <c r="H117" s="268"/>
      <c r="I117" s="268"/>
      <c r="J117" s="268"/>
      <c r="K117" s="268"/>
      <c r="L117" s="268"/>
      <c r="M117" s="268"/>
      <c r="N117" s="268"/>
    </row>
    <row r="118" spans="1:17" ht="15" customHeight="1" thickBot="1" x14ac:dyDescent="0.3">
      <c r="A118" s="265"/>
      <c r="C118" s="267"/>
      <c r="D118" s="268"/>
      <c r="E118" s="268"/>
      <c r="F118" s="269"/>
      <c r="G118" s="268"/>
      <c r="H118" s="268"/>
      <c r="I118" s="268"/>
      <c r="J118" s="268"/>
      <c r="K118" s="268"/>
      <c r="L118" s="268"/>
      <c r="M118" s="268"/>
      <c r="N118" s="268"/>
    </row>
    <row r="119" spans="1:17" ht="15" customHeight="1" thickBot="1" x14ac:dyDescent="0.3">
      <c r="A119" s="265"/>
      <c r="B119" s="272" t="s">
        <v>423</v>
      </c>
      <c r="C119" s="267" t="s">
        <v>358</v>
      </c>
      <c r="D119" s="268"/>
      <c r="E119" s="268"/>
      <c r="F119" s="269"/>
      <c r="G119" s="268"/>
      <c r="H119" s="268"/>
      <c r="I119" s="268"/>
      <c r="J119" s="268"/>
      <c r="K119" s="268"/>
      <c r="L119" s="268"/>
      <c r="M119" s="268"/>
      <c r="N119" s="268"/>
      <c r="Q119" s="270">
        <f>IF(COUNTA(B119)=1,1,0)</f>
        <v>1</v>
      </c>
    </row>
    <row r="120" spans="1:17" ht="15" customHeight="1" x14ac:dyDescent="0.25">
      <c r="A120" s="265"/>
      <c r="B120" s="280"/>
      <c r="C120" s="267"/>
      <c r="D120" s="268"/>
      <c r="E120" s="268"/>
      <c r="F120" s="269"/>
      <c r="G120" s="268"/>
      <c r="H120" s="268"/>
      <c r="I120" s="268"/>
      <c r="J120" s="268"/>
      <c r="K120" s="268"/>
      <c r="L120" s="268"/>
      <c r="M120" s="268"/>
      <c r="N120" s="268"/>
    </row>
    <row r="121" spans="1:17" ht="15" customHeight="1" thickBot="1" x14ac:dyDescent="0.3">
      <c r="A121" s="265"/>
      <c r="C121" s="267"/>
      <c r="D121" s="268"/>
      <c r="E121" s="268"/>
      <c r="F121" s="269"/>
      <c r="G121" s="268"/>
      <c r="H121" s="268"/>
      <c r="I121" s="268"/>
      <c r="J121" s="268"/>
      <c r="K121" s="268"/>
      <c r="L121" s="268"/>
      <c r="M121" s="268"/>
      <c r="N121" s="268"/>
    </row>
    <row r="122" spans="1:17" ht="15" customHeight="1" thickBot="1" x14ac:dyDescent="0.3">
      <c r="A122" s="265"/>
      <c r="B122" s="272" t="s">
        <v>423</v>
      </c>
      <c r="C122" s="267" t="s">
        <v>359</v>
      </c>
      <c r="D122" s="268"/>
      <c r="E122" s="268"/>
      <c r="F122" s="269"/>
      <c r="G122" s="268"/>
      <c r="H122" s="268"/>
      <c r="I122" s="268"/>
      <c r="J122" s="268"/>
      <c r="K122" s="268"/>
      <c r="L122" s="268"/>
      <c r="M122" s="268"/>
      <c r="N122" s="268"/>
      <c r="Q122" s="270">
        <f>IF(COUNTA(B122)=1,1,0)</f>
        <v>1</v>
      </c>
    </row>
    <row r="123" spans="1:17" ht="15" customHeight="1" x14ac:dyDescent="0.25">
      <c r="A123" s="265"/>
      <c r="C123" s="267" t="s">
        <v>360</v>
      </c>
      <c r="D123" s="268"/>
      <c r="E123" s="268"/>
      <c r="F123" s="269"/>
      <c r="G123" s="268"/>
      <c r="H123" s="268"/>
      <c r="I123" s="268"/>
      <c r="J123" s="268"/>
      <c r="K123" s="268"/>
      <c r="L123" s="268"/>
      <c r="M123" s="268"/>
      <c r="N123" s="268"/>
      <c r="Q123" s="270">
        <f>SUM(Q116:Q122)</f>
        <v>3</v>
      </c>
    </row>
    <row r="124" spans="1:17" ht="15" customHeight="1" x14ac:dyDescent="0.25">
      <c r="A124" s="265"/>
      <c r="C124" s="267"/>
      <c r="D124" s="268"/>
      <c r="E124" s="268"/>
      <c r="F124" s="269"/>
      <c r="G124" s="268"/>
      <c r="H124" s="268"/>
      <c r="I124" s="268"/>
      <c r="J124" s="268"/>
      <c r="K124" s="268"/>
      <c r="L124" s="268"/>
      <c r="M124" s="268"/>
      <c r="N124" s="268"/>
    </row>
    <row r="125" spans="1:17" x14ac:dyDescent="0.25">
      <c r="A125" s="275" t="s">
        <v>361</v>
      </c>
      <c r="C125" s="267"/>
      <c r="D125" s="268"/>
      <c r="E125" s="268"/>
      <c r="F125" s="269"/>
      <c r="G125" s="268"/>
      <c r="H125" s="268"/>
      <c r="I125" s="268"/>
      <c r="J125" s="268"/>
      <c r="K125" s="268"/>
      <c r="L125" s="268"/>
      <c r="M125" s="268"/>
      <c r="N125" s="268"/>
    </row>
    <row r="126" spans="1:17" x14ac:dyDescent="0.25">
      <c r="A126" s="265" t="s">
        <v>416</v>
      </c>
      <c r="C126" s="267"/>
      <c r="D126" s="268"/>
      <c r="E126" s="268"/>
      <c r="F126" s="269"/>
      <c r="G126" s="268"/>
      <c r="H126" s="268"/>
      <c r="I126" s="268"/>
      <c r="J126" s="268"/>
      <c r="K126" s="268"/>
      <c r="L126" s="268"/>
      <c r="M126" s="268"/>
      <c r="N126" s="268"/>
      <c r="Q126" s="277" t="str">
        <f>IF(Q127=3,criteria!I65,IF(Q127=2,criteria!G65,IF(Q127=1,criteria!E65,criteria!C65)))</f>
        <v>Substantially Compliant</v>
      </c>
    </row>
    <row r="127" spans="1:17" ht="15.75" thickBot="1" x14ac:dyDescent="0.3">
      <c r="A127" s="265"/>
      <c r="C127" s="267"/>
      <c r="D127" s="268"/>
      <c r="E127" s="268"/>
      <c r="F127" s="269"/>
      <c r="G127" s="268"/>
      <c r="H127" s="268"/>
      <c r="I127" s="268"/>
      <c r="J127" s="268"/>
      <c r="K127" s="268"/>
      <c r="L127" s="268"/>
      <c r="M127" s="268"/>
      <c r="N127" s="268"/>
      <c r="Q127" s="270">
        <f>SUM(Q128:Q133)</f>
        <v>2</v>
      </c>
    </row>
    <row r="128" spans="1:17" ht="15" customHeight="1" thickBot="1" x14ac:dyDescent="0.3">
      <c r="A128" s="265"/>
      <c r="B128" s="272" t="s">
        <v>423</v>
      </c>
      <c r="C128" s="267" t="s">
        <v>362</v>
      </c>
      <c r="D128" s="268"/>
      <c r="E128" s="268"/>
      <c r="F128" s="269"/>
      <c r="G128" s="268"/>
      <c r="H128" s="268"/>
      <c r="I128" s="268"/>
      <c r="J128" s="268"/>
      <c r="K128" s="268"/>
      <c r="L128" s="268"/>
      <c r="M128" s="268"/>
      <c r="N128" s="268"/>
      <c r="Q128" s="270">
        <f>IF(COUNTA(B128)=1,1,0)</f>
        <v>1</v>
      </c>
    </row>
    <row r="129" spans="1:17" x14ac:dyDescent="0.25">
      <c r="A129" s="265"/>
      <c r="C129" s="267" t="s">
        <v>363</v>
      </c>
      <c r="D129" s="268"/>
      <c r="E129" s="268"/>
      <c r="F129" s="269"/>
      <c r="G129" s="268"/>
      <c r="H129" s="268"/>
      <c r="I129" s="268"/>
      <c r="J129" s="268"/>
      <c r="K129" s="268"/>
      <c r="L129" s="268"/>
      <c r="M129" s="268"/>
      <c r="N129" s="268"/>
    </row>
    <row r="130" spans="1:17" ht="15.75" thickBot="1" x14ac:dyDescent="0.3">
      <c r="A130" s="265"/>
      <c r="C130" s="267"/>
      <c r="D130" s="268"/>
      <c r="E130" s="268"/>
      <c r="F130" s="269"/>
      <c r="G130" s="268"/>
      <c r="H130" s="268"/>
      <c r="I130" s="268"/>
      <c r="J130" s="268"/>
      <c r="K130" s="268"/>
      <c r="L130" s="268"/>
      <c r="M130" s="268"/>
      <c r="N130" s="268"/>
    </row>
    <row r="131" spans="1:17" ht="15" customHeight="1" thickBot="1" x14ac:dyDescent="0.3">
      <c r="A131" s="265"/>
      <c r="B131" s="272" t="s">
        <v>423</v>
      </c>
      <c r="C131" s="267" t="s">
        <v>364</v>
      </c>
      <c r="D131" s="268"/>
      <c r="E131" s="268"/>
      <c r="F131" s="269"/>
      <c r="G131" s="268"/>
      <c r="H131" s="268"/>
      <c r="I131" s="268"/>
      <c r="J131" s="268"/>
      <c r="K131" s="268"/>
      <c r="L131" s="268"/>
      <c r="M131" s="268"/>
      <c r="N131" s="268"/>
      <c r="Q131" s="270">
        <f>IF(COUNTA(B131)=1,1,0)</f>
        <v>1</v>
      </c>
    </row>
    <row r="132" spans="1:17" ht="15.75" thickBot="1" x14ac:dyDescent="0.3">
      <c r="A132" s="265"/>
      <c r="C132" s="267"/>
      <c r="D132" s="268"/>
      <c r="E132" s="268"/>
      <c r="F132" s="269"/>
      <c r="G132" s="268"/>
      <c r="H132" s="268"/>
      <c r="I132" s="268"/>
      <c r="J132" s="268"/>
      <c r="K132" s="268"/>
      <c r="L132" s="268"/>
      <c r="M132" s="268"/>
      <c r="N132" s="268"/>
    </row>
    <row r="133" spans="1:17" ht="15" customHeight="1" thickBot="1" x14ac:dyDescent="0.3">
      <c r="A133" s="265"/>
      <c r="B133" s="272"/>
      <c r="C133" s="267" t="s">
        <v>365</v>
      </c>
      <c r="D133" s="268"/>
      <c r="E133" s="268"/>
      <c r="F133" s="269"/>
      <c r="G133" s="268"/>
      <c r="H133" s="268"/>
      <c r="I133" s="268"/>
      <c r="J133" s="268"/>
      <c r="K133" s="268"/>
      <c r="L133" s="268"/>
      <c r="M133" s="268"/>
      <c r="N133" s="268"/>
      <c r="Q133" s="270">
        <f>IF(COUNTA(B133)=1,1,0)</f>
        <v>0</v>
      </c>
    </row>
    <row r="134" spans="1:17" x14ac:dyDescent="0.25">
      <c r="A134" s="265"/>
      <c r="C134" s="267"/>
      <c r="D134" s="268"/>
      <c r="E134" s="268"/>
      <c r="F134" s="269"/>
      <c r="G134" s="268"/>
      <c r="H134" s="268"/>
      <c r="I134" s="268"/>
      <c r="J134" s="268"/>
      <c r="K134" s="268"/>
      <c r="L134" s="268"/>
      <c r="M134" s="268"/>
      <c r="N134" s="268"/>
    </row>
    <row r="135" spans="1:17" x14ac:dyDescent="0.25">
      <c r="A135" s="275" t="s">
        <v>366</v>
      </c>
      <c r="C135" s="267"/>
      <c r="D135" s="268"/>
      <c r="E135" s="268"/>
      <c r="F135" s="269"/>
      <c r="G135" s="268"/>
      <c r="H135" s="268"/>
      <c r="I135" s="268"/>
      <c r="J135" s="268"/>
      <c r="K135" s="268"/>
      <c r="L135" s="268"/>
      <c r="M135" s="268"/>
      <c r="N135" s="268"/>
      <c r="Q135" s="277" t="str">
        <f>IF(OR(Q136=0,Q136&gt;45),criteria!C66,IF(AND(Q136&gt;=38,Q136&lt;=45),criteria!E66,IF(AND(Q136&gt;=31,Q136&lt;=37),criteria!G66,IF(Q136&lt;=30,criteria!I66,criteria!C66))))</f>
        <v>On or before 30 days</v>
      </c>
    </row>
    <row r="136" spans="1:17" x14ac:dyDescent="0.25">
      <c r="A136" s="265" t="s">
        <v>367</v>
      </c>
      <c r="C136" s="267"/>
      <c r="D136" s="268"/>
      <c r="E136" s="322">
        <v>7</v>
      </c>
      <c r="F136" s="322"/>
      <c r="G136" s="322"/>
      <c r="H136" s="275" t="s">
        <v>368</v>
      </c>
      <c r="I136" s="268"/>
      <c r="J136" s="268"/>
      <c r="K136" s="268"/>
      <c r="L136" s="268"/>
      <c r="M136" s="268"/>
      <c r="N136" s="268"/>
      <c r="Q136" s="270">
        <f>E136</f>
        <v>7</v>
      </c>
    </row>
    <row r="137" spans="1:17" x14ac:dyDescent="0.25">
      <c r="A137" s="265"/>
      <c r="C137" s="267"/>
      <c r="D137" s="268"/>
      <c r="E137" s="268"/>
      <c r="F137" s="269"/>
      <c r="G137" s="268"/>
      <c r="H137" s="268"/>
      <c r="I137" s="268"/>
      <c r="J137" s="268"/>
      <c r="K137" s="268"/>
      <c r="L137" s="268"/>
      <c r="M137" s="268"/>
      <c r="N137" s="268"/>
    </row>
    <row r="138" spans="1:17" x14ac:dyDescent="0.25">
      <c r="A138" s="275" t="s">
        <v>369</v>
      </c>
      <c r="C138" s="267"/>
      <c r="D138" s="268"/>
      <c r="E138" s="268"/>
      <c r="F138" s="269"/>
      <c r="G138" s="268"/>
      <c r="H138" s="268"/>
      <c r="I138" s="268"/>
      <c r="J138" s="268"/>
      <c r="K138" s="268"/>
      <c r="L138" s="268"/>
      <c r="M138" s="268"/>
      <c r="N138" s="268"/>
    </row>
    <row r="139" spans="1:17" ht="15.75" thickBot="1" x14ac:dyDescent="0.3">
      <c r="A139" s="265"/>
      <c r="C139" s="267"/>
      <c r="D139" s="268"/>
      <c r="E139" s="268"/>
      <c r="F139" s="269"/>
      <c r="G139" s="268"/>
      <c r="H139" s="268"/>
      <c r="I139" s="268"/>
      <c r="J139" s="268"/>
      <c r="K139" s="268"/>
      <c r="L139" s="268"/>
      <c r="M139" s="268"/>
      <c r="N139" s="268"/>
    </row>
    <row r="140" spans="1:17" ht="15" customHeight="1" thickBot="1" x14ac:dyDescent="0.3">
      <c r="A140" s="265"/>
      <c r="B140" s="272" t="s">
        <v>423</v>
      </c>
      <c r="C140" s="267" t="s">
        <v>311</v>
      </c>
      <c r="D140" s="268"/>
      <c r="E140" s="273"/>
      <c r="F140" s="267" t="s">
        <v>312</v>
      </c>
      <c r="G140" s="268"/>
      <c r="H140" s="268"/>
      <c r="I140" s="268"/>
      <c r="J140" s="268"/>
      <c r="K140" s="268"/>
      <c r="L140" s="268"/>
      <c r="M140" s="268"/>
      <c r="N140" s="268"/>
      <c r="Q140" s="274" t="str">
        <f>IF(AND(COUNTA(B140)=1,COUNTA(B149)=1,COUNTA(B151)=1,COUNTA(B153)=1,COUNTA(B155)=1,COUNTA(B157)=1,COUNTA(B159)=1 ),criteria!I71, criteria!C71)</f>
        <v xml:space="preserve">Not Compliant </v>
      </c>
    </row>
    <row r="141" spans="1:17" x14ac:dyDescent="0.25">
      <c r="A141" s="265"/>
      <c r="C141" s="267"/>
      <c r="D141" s="268"/>
      <c r="E141" s="268"/>
      <c r="F141" s="269"/>
      <c r="G141" s="268"/>
      <c r="H141" s="268"/>
      <c r="I141" s="268"/>
      <c r="J141" s="268"/>
      <c r="K141" s="268"/>
      <c r="L141" s="268"/>
      <c r="M141" s="268"/>
      <c r="N141" s="268"/>
    </row>
    <row r="142" spans="1:17" x14ac:dyDescent="0.25">
      <c r="A142" s="265"/>
      <c r="C142" s="267" t="s">
        <v>406</v>
      </c>
      <c r="D142" s="268"/>
      <c r="E142" s="268"/>
      <c r="F142" s="269"/>
      <c r="G142" s="268"/>
      <c r="H142" s="268"/>
      <c r="I142" s="268"/>
      <c r="J142" s="268"/>
      <c r="K142" s="268"/>
      <c r="L142" s="268"/>
      <c r="M142" s="268"/>
      <c r="N142" s="268"/>
    </row>
    <row r="143" spans="1:17" x14ac:dyDescent="0.25">
      <c r="A143" s="265"/>
      <c r="C143" s="267" t="s">
        <v>404</v>
      </c>
      <c r="D143" s="268"/>
      <c r="E143" s="268"/>
      <c r="F143" s="269"/>
      <c r="G143" s="268"/>
      <c r="H143" s="268"/>
      <c r="I143" s="268"/>
      <c r="J143" s="268"/>
      <c r="K143" s="268"/>
      <c r="L143" s="268"/>
      <c r="M143" s="268"/>
      <c r="N143" s="268"/>
    </row>
    <row r="144" spans="1:17" ht="15.75" thickBot="1" x14ac:dyDescent="0.3">
      <c r="A144" s="265"/>
      <c r="C144" s="267"/>
      <c r="D144" s="268"/>
      <c r="E144" s="268"/>
      <c r="F144" s="269"/>
      <c r="G144" s="268"/>
      <c r="H144" s="268"/>
      <c r="I144" s="268"/>
      <c r="J144" s="268"/>
      <c r="K144" s="268"/>
      <c r="L144" s="268"/>
      <c r="M144" s="268"/>
      <c r="N144" s="268"/>
    </row>
    <row r="145" spans="1:14" ht="15.75" thickBot="1" x14ac:dyDescent="0.3">
      <c r="A145" s="265"/>
      <c r="B145" s="272"/>
      <c r="C145" s="267" t="s">
        <v>392</v>
      </c>
      <c r="D145" s="268"/>
      <c r="E145" s="268"/>
      <c r="F145" s="269"/>
      <c r="G145" s="268"/>
      <c r="H145" s="268"/>
      <c r="I145" s="268"/>
      <c r="J145" s="268"/>
      <c r="K145" s="268"/>
      <c r="L145" s="268"/>
      <c r="M145" s="268"/>
      <c r="N145" s="268"/>
    </row>
    <row r="146" spans="1:14" ht="15.75" thickBot="1" x14ac:dyDescent="0.3">
      <c r="A146" s="265"/>
      <c r="B146" s="265"/>
      <c r="C146" s="265"/>
      <c r="D146" s="268"/>
      <c r="E146" s="268"/>
      <c r="F146" s="269"/>
      <c r="G146" s="268"/>
      <c r="H146" s="268"/>
      <c r="I146" s="268"/>
      <c r="J146" s="268"/>
      <c r="K146" s="268"/>
      <c r="L146" s="268"/>
      <c r="M146" s="268"/>
      <c r="N146" s="268"/>
    </row>
    <row r="147" spans="1:14" ht="15.75" thickBot="1" x14ac:dyDescent="0.3">
      <c r="A147" s="265"/>
      <c r="B147" s="272" t="s">
        <v>423</v>
      </c>
      <c r="C147" s="267" t="s">
        <v>393</v>
      </c>
      <c r="D147" s="268"/>
      <c r="E147" s="268"/>
      <c r="F147" s="269"/>
      <c r="G147" s="268"/>
      <c r="H147" s="268"/>
      <c r="I147" s="268"/>
      <c r="J147" s="268"/>
      <c r="K147" s="268"/>
      <c r="L147" s="268"/>
      <c r="M147" s="268"/>
      <c r="N147" s="268"/>
    </row>
    <row r="148" spans="1:14" ht="15.75" thickBot="1" x14ac:dyDescent="0.3">
      <c r="A148" s="265"/>
      <c r="B148" s="265"/>
      <c r="C148" s="265"/>
      <c r="D148" s="268"/>
      <c r="E148" s="268"/>
      <c r="F148" s="269"/>
      <c r="G148" s="268"/>
      <c r="H148" s="268"/>
      <c r="I148" s="268"/>
      <c r="J148" s="268"/>
      <c r="K148" s="268"/>
      <c r="L148" s="268"/>
      <c r="M148" s="268"/>
      <c r="N148" s="268"/>
    </row>
    <row r="149" spans="1:14" ht="15.75" thickBot="1" x14ac:dyDescent="0.3">
      <c r="A149" s="265"/>
      <c r="B149" s="272" t="s">
        <v>423</v>
      </c>
      <c r="C149" s="267" t="s">
        <v>394</v>
      </c>
      <c r="D149" s="268"/>
      <c r="E149" s="268"/>
      <c r="F149" s="269"/>
      <c r="G149" s="268"/>
      <c r="H149" s="268"/>
      <c r="I149" s="268"/>
      <c r="J149" s="268"/>
      <c r="K149" s="268"/>
      <c r="L149" s="268"/>
      <c r="M149" s="268"/>
      <c r="N149" s="268"/>
    </row>
    <row r="150" spans="1:14" ht="15.75" thickBot="1" x14ac:dyDescent="0.3">
      <c r="A150" s="265"/>
      <c r="B150" s="265"/>
      <c r="C150" s="265"/>
      <c r="D150" s="268"/>
      <c r="E150" s="268"/>
      <c r="F150" s="269"/>
      <c r="G150" s="268"/>
      <c r="H150" s="268"/>
      <c r="I150" s="268"/>
      <c r="J150" s="268"/>
      <c r="K150" s="268"/>
      <c r="L150" s="268"/>
      <c r="M150" s="268"/>
      <c r="N150" s="268"/>
    </row>
    <row r="151" spans="1:14" ht="15.75" thickBot="1" x14ac:dyDescent="0.3">
      <c r="A151" s="265"/>
      <c r="B151" s="272" t="s">
        <v>423</v>
      </c>
      <c r="C151" s="267" t="s">
        <v>395</v>
      </c>
      <c r="D151" s="268"/>
      <c r="E151" s="268"/>
      <c r="F151" s="269"/>
      <c r="G151" s="268"/>
      <c r="H151" s="268"/>
      <c r="I151" s="268"/>
      <c r="J151" s="268"/>
      <c r="K151" s="268"/>
      <c r="L151" s="268"/>
      <c r="M151" s="268"/>
      <c r="N151" s="268"/>
    </row>
    <row r="152" spans="1:14" ht="15.75" thickBot="1" x14ac:dyDescent="0.3">
      <c r="A152" s="265"/>
      <c r="B152" s="265"/>
      <c r="C152" s="265"/>
      <c r="D152" s="268"/>
      <c r="E152" s="268"/>
      <c r="F152" s="269"/>
      <c r="G152" s="268"/>
      <c r="H152" s="268"/>
      <c r="I152" s="268"/>
      <c r="J152" s="268"/>
      <c r="K152" s="268"/>
      <c r="L152" s="268"/>
      <c r="M152" s="268"/>
      <c r="N152" s="268"/>
    </row>
    <row r="153" spans="1:14" ht="15.75" thickBot="1" x14ac:dyDescent="0.3">
      <c r="A153" s="265"/>
      <c r="B153" s="272" t="s">
        <v>423</v>
      </c>
      <c r="C153" s="267" t="s">
        <v>396</v>
      </c>
      <c r="D153" s="268"/>
      <c r="E153" s="268"/>
      <c r="F153" s="269"/>
      <c r="G153" s="268"/>
      <c r="H153" s="268"/>
      <c r="I153" s="268"/>
      <c r="J153" s="268"/>
      <c r="K153" s="268"/>
      <c r="L153" s="268"/>
      <c r="M153" s="268"/>
      <c r="N153" s="268"/>
    </row>
    <row r="154" spans="1:14" ht="15.75" thickBot="1" x14ac:dyDescent="0.3">
      <c r="A154" s="265"/>
      <c r="B154" s="265"/>
      <c r="C154" s="265"/>
      <c r="D154" s="268"/>
      <c r="E154" s="268"/>
      <c r="F154" s="269"/>
      <c r="G154" s="268"/>
      <c r="H154" s="268"/>
      <c r="I154" s="268"/>
      <c r="J154" s="268"/>
      <c r="K154" s="268"/>
      <c r="L154" s="268"/>
      <c r="M154" s="268"/>
      <c r="N154" s="268"/>
    </row>
    <row r="155" spans="1:14" ht="15.75" thickBot="1" x14ac:dyDescent="0.3">
      <c r="A155" s="265"/>
      <c r="B155" s="272" t="s">
        <v>423</v>
      </c>
      <c r="C155" s="267" t="s">
        <v>397</v>
      </c>
      <c r="D155" s="268"/>
      <c r="E155" s="268"/>
      <c r="F155" s="269"/>
      <c r="G155" s="268"/>
      <c r="H155" s="268"/>
      <c r="I155" s="268"/>
      <c r="J155" s="268"/>
      <c r="K155" s="268"/>
      <c r="L155" s="268"/>
      <c r="M155" s="268"/>
      <c r="N155" s="268"/>
    </row>
    <row r="156" spans="1:14" ht="15.75" thickBot="1" x14ac:dyDescent="0.3">
      <c r="A156" s="265"/>
      <c r="B156" s="265"/>
      <c r="C156" s="265"/>
      <c r="D156" s="268"/>
      <c r="E156" s="268"/>
      <c r="F156" s="269"/>
      <c r="G156" s="268"/>
      <c r="H156" s="268"/>
      <c r="I156" s="268"/>
      <c r="J156" s="268"/>
      <c r="K156" s="268"/>
      <c r="L156" s="268"/>
      <c r="M156" s="268"/>
      <c r="N156" s="268"/>
    </row>
    <row r="157" spans="1:14" ht="15.75" thickBot="1" x14ac:dyDescent="0.3">
      <c r="A157" s="265"/>
      <c r="B157" s="272"/>
      <c r="C157" s="267" t="s">
        <v>398</v>
      </c>
      <c r="D157" s="268"/>
      <c r="E157" s="268"/>
      <c r="F157" s="269"/>
      <c r="G157" s="268"/>
      <c r="H157" s="268"/>
      <c r="I157" s="268"/>
      <c r="J157" s="268"/>
      <c r="K157" s="268"/>
      <c r="L157" s="268"/>
      <c r="M157" s="268"/>
      <c r="N157" s="268"/>
    </row>
    <row r="158" spans="1:14" ht="15.75" thickBot="1" x14ac:dyDescent="0.3">
      <c r="A158" s="265"/>
      <c r="B158" s="265"/>
      <c r="C158" s="265"/>
      <c r="D158" s="268"/>
      <c r="E158" s="268"/>
      <c r="F158" s="269"/>
      <c r="G158" s="268"/>
      <c r="H158" s="268"/>
      <c r="I158" s="268"/>
      <c r="J158" s="268"/>
      <c r="K158" s="268"/>
      <c r="L158" s="268"/>
      <c r="M158" s="268"/>
      <c r="N158" s="268"/>
    </row>
    <row r="159" spans="1:14" ht="15.75" thickBot="1" x14ac:dyDescent="0.3">
      <c r="A159" s="265"/>
      <c r="B159" s="272"/>
      <c r="C159" s="267" t="s">
        <v>399</v>
      </c>
      <c r="D159" s="268"/>
      <c r="E159" s="268"/>
      <c r="F159" s="269"/>
      <c r="G159" s="268"/>
      <c r="H159" s="268"/>
      <c r="I159" s="268"/>
      <c r="J159" s="268"/>
      <c r="K159" s="268"/>
      <c r="L159" s="268"/>
      <c r="M159" s="268"/>
      <c r="N159" s="268"/>
    </row>
    <row r="160" spans="1:14" ht="15.75" thickBot="1" x14ac:dyDescent="0.3">
      <c r="A160" s="265"/>
      <c r="B160" s="265"/>
      <c r="C160" s="265"/>
      <c r="D160" s="268"/>
      <c r="E160" s="268"/>
      <c r="F160" s="269"/>
      <c r="G160" s="268"/>
      <c r="H160" s="268"/>
      <c r="I160" s="268"/>
      <c r="J160" s="268"/>
      <c r="K160" s="268"/>
      <c r="L160" s="268"/>
      <c r="M160" s="268"/>
      <c r="N160" s="268"/>
    </row>
    <row r="161" spans="1:17" ht="15.75" thickBot="1" x14ac:dyDescent="0.3">
      <c r="A161" s="265"/>
      <c r="B161" s="272"/>
      <c r="C161" s="267" t="s">
        <v>401</v>
      </c>
      <c r="D161" s="268"/>
      <c r="E161" s="268"/>
      <c r="F161" s="269"/>
      <c r="G161" s="268"/>
      <c r="H161" s="268"/>
      <c r="I161" s="268"/>
      <c r="J161" s="268"/>
      <c r="K161" s="268"/>
      <c r="L161" s="268"/>
      <c r="M161" s="268"/>
      <c r="N161" s="268"/>
    </row>
    <row r="162" spans="1:17" ht="15.75" thickBot="1" x14ac:dyDescent="0.3">
      <c r="A162" s="265"/>
      <c r="B162" s="265"/>
      <c r="C162" s="265"/>
      <c r="D162" s="268"/>
      <c r="E162" s="268"/>
      <c r="F162" s="269"/>
      <c r="G162" s="268"/>
      <c r="H162" s="268"/>
      <c r="I162" s="268"/>
      <c r="J162" s="268"/>
      <c r="K162" s="268"/>
      <c r="L162" s="268"/>
      <c r="M162" s="268"/>
      <c r="N162" s="268"/>
    </row>
    <row r="163" spans="1:17" ht="15.75" thickBot="1" x14ac:dyDescent="0.3">
      <c r="A163" s="265"/>
      <c r="B163" s="272"/>
      <c r="C163" s="267" t="s">
        <v>400</v>
      </c>
      <c r="D163" s="268"/>
      <c r="E163" s="268"/>
      <c r="F163" s="269"/>
      <c r="G163" s="268"/>
      <c r="H163" s="268"/>
      <c r="I163" s="268"/>
      <c r="J163" s="268"/>
      <c r="K163" s="268"/>
      <c r="L163" s="268"/>
      <c r="M163" s="268"/>
      <c r="N163" s="268"/>
    </row>
    <row r="164" spans="1:17" ht="15.75" thickBot="1" x14ac:dyDescent="0.3">
      <c r="A164" s="265"/>
      <c r="B164" s="265"/>
      <c r="C164" s="265"/>
      <c r="D164" s="268"/>
      <c r="E164" s="268"/>
      <c r="F164" s="269"/>
      <c r="G164" s="268"/>
      <c r="H164" s="268"/>
      <c r="I164" s="268"/>
      <c r="J164" s="268"/>
      <c r="K164" s="268"/>
      <c r="L164" s="268"/>
      <c r="M164" s="268"/>
      <c r="N164" s="268"/>
    </row>
    <row r="165" spans="1:17" ht="15.75" thickBot="1" x14ac:dyDescent="0.3">
      <c r="A165" s="265"/>
      <c r="B165" s="272"/>
      <c r="C165" s="267" t="s">
        <v>402</v>
      </c>
      <c r="D165" s="268"/>
      <c r="E165" s="268"/>
      <c r="F165" s="269"/>
      <c r="G165" s="268"/>
      <c r="H165" s="268"/>
      <c r="I165" s="268"/>
      <c r="J165" s="268"/>
      <c r="K165" s="268"/>
      <c r="L165" s="268"/>
      <c r="M165" s="268"/>
      <c r="N165" s="268"/>
    </row>
    <row r="166" spans="1:17" ht="15.75" thickBot="1" x14ac:dyDescent="0.3">
      <c r="A166" s="265"/>
      <c r="B166" s="265"/>
      <c r="C166" s="265"/>
      <c r="D166" s="268"/>
      <c r="E166" s="268"/>
      <c r="F166" s="269"/>
      <c r="G166" s="268"/>
      <c r="H166" s="268"/>
      <c r="I166" s="268"/>
      <c r="J166" s="268"/>
      <c r="K166" s="268"/>
      <c r="L166" s="268"/>
      <c r="M166" s="268"/>
      <c r="N166" s="268"/>
    </row>
    <row r="167" spans="1:17" ht="15.75" thickBot="1" x14ac:dyDescent="0.3">
      <c r="A167" s="265"/>
      <c r="B167" s="272"/>
      <c r="C167" s="267" t="s">
        <v>403</v>
      </c>
      <c r="D167" s="268"/>
      <c r="E167" s="268"/>
      <c r="F167" s="269"/>
      <c r="G167" s="268"/>
      <c r="H167" s="268"/>
      <c r="I167" s="268"/>
      <c r="J167" s="268"/>
      <c r="K167" s="268"/>
      <c r="L167" s="268"/>
      <c r="M167" s="268"/>
      <c r="N167" s="268"/>
    </row>
    <row r="168" spans="1:17" x14ac:dyDescent="0.25">
      <c r="A168" s="265"/>
      <c r="C168" s="267"/>
      <c r="D168" s="268"/>
      <c r="E168" s="268"/>
      <c r="F168" s="269"/>
      <c r="G168" s="268"/>
      <c r="H168" s="268"/>
      <c r="I168" s="268"/>
      <c r="J168" s="268"/>
      <c r="K168" s="268"/>
      <c r="L168" s="268"/>
      <c r="M168" s="268"/>
      <c r="N168" s="268"/>
    </row>
    <row r="169" spans="1:17" x14ac:dyDescent="0.25">
      <c r="A169" s="275" t="s">
        <v>370</v>
      </c>
      <c r="C169" s="267"/>
      <c r="D169" s="268"/>
      <c r="E169" s="268"/>
      <c r="F169" s="269"/>
      <c r="G169" s="268"/>
      <c r="H169" s="268"/>
      <c r="I169" s="268"/>
      <c r="J169" s="268"/>
      <c r="K169" s="268"/>
      <c r="L169" s="268"/>
      <c r="M169" s="268"/>
      <c r="N169" s="268"/>
    </row>
    <row r="170" spans="1:17" x14ac:dyDescent="0.25">
      <c r="A170" s="265" t="s">
        <v>371</v>
      </c>
      <c r="C170" s="267"/>
      <c r="D170" s="268"/>
      <c r="E170" s="268"/>
      <c r="F170" s="269"/>
      <c r="G170" s="268"/>
      <c r="H170" s="268"/>
      <c r="I170" s="268"/>
      <c r="J170" s="268"/>
      <c r="K170" s="268"/>
      <c r="L170" s="268"/>
      <c r="M170" s="268"/>
      <c r="N170" s="268"/>
      <c r="Q170" s="277" t="str">
        <f>IF(Q178=3,criteria!I75,IF(AND(Q178=2,Q172=1),criteria!G75,IF(AND(Q178=1,Q172=1),criteria!E75,criteria!C75)))</f>
        <v xml:space="preserve">Fully Compliant </v>
      </c>
    </row>
    <row r="171" spans="1:17" ht="15" customHeight="1" thickBot="1" x14ac:dyDescent="0.3">
      <c r="A171" s="265"/>
      <c r="C171" s="267"/>
      <c r="D171" s="268"/>
      <c r="E171" s="268"/>
      <c r="F171" s="269"/>
      <c r="G171" s="268"/>
      <c r="H171" s="268"/>
      <c r="I171" s="268"/>
      <c r="J171" s="268"/>
      <c r="K171" s="268"/>
      <c r="L171" s="268"/>
      <c r="M171" s="268"/>
      <c r="N171" s="268"/>
    </row>
    <row r="172" spans="1:17" ht="15" customHeight="1" thickBot="1" x14ac:dyDescent="0.3">
      <c r="A172" s="265"/>
      <c r="B172" s="281" t="s">
        <v>423</v>
      </c>
      <c r="C172" s="267" t="s">
        <v>372</v>
      </c>
      <c r="D172" s="268"/>
      <c r="E172" s="268"/>
      <c r="F172" s="269"/>
      <c r="G172" s="268"/>
      <c r="H172" s="268"/>
      <c r="I172" s="268"/>
      <c r="J172" s="268"/>
      <c r="K172" s="268"/>
      <c r="L172" s="268"/>
      <c r="M172" s="268"/>
      <c r="N172" s="268"/>
      <c r="Q172" s="270">
        <f>IF(COUNTA(B172)=1,1,0)</f>
        <v>1</v>
      </c>
    </row>
    <row r="173" spans="1:17" ht="15" customHeight="1" x14ac:dyDescent="0.25">
      <c r="A173" s="265"/>
      <c r="C173" s="267" t="s">
        <v>373</v>
      </c>
      <c r="D173" s="268"/>
      <c r="E173" s="268"/>
      <c r="F173" s="269"/>
      <c r="G173" s="268"/>
      <c r="H173" s="268"/>
      <c r="I173" s="268"/>
      <c r="J173" s="268"/>
      <c r="K173" s="268"/>
      <c r="L173" s="268"/>
      <c r="M173" s="268"/>
      <c r="N173" s="268"/>
    </row>
    <row r="174" spans="1:17" ht="15" customHeight="1" thickBot="1" x14ac:dyDescent="0.3">
      <c r="A174" s="265"/>
      <c r="C174" s="267"/>
      <c r="D174" s="268"/>
      <c r="E174" s="268"/>
      <c r="F174" s="269"/>
      <c r="G174" s="268"/>
      <c r="H174" s="268"/>
      <c r="I174" s="268"/>
      <c r="J174" s="268"/>
      <c r="K174" s="268"/>
      <c r="L174" s="268"/>
      <c r="M174" s="268"/>
      <c r="N174" s="268"/>
    </row>
    <row r="175" spans="1:17" ht="15" customHeight="1" thickBot="1" x14ac:dyDescent="0.3">
      <c r="A175" s="265"/>
      <c r="B175" s="281" t="s">
        <v>423</v>
      </c>
      <c r="C175" s="267" t="s">
        <v>374</v>
      </c>
      <c r="D175" s="268"/>
      <c r="E175" s="268"/>
      <c r="F175" s="269"/>
      <c r="G175" s="268"/>
      <c r="H175" s="268"/>
      <c r="I175" s="268"/>
      <c r="J175" s="268"/>
      <c r="K175" s="268"/>
      <c r="L175" s="268"/>
      <c r="M175" s="268"/>
      <c r="N175" s="268"/>
      <c r="Q175" s="270">
        <f>IF(COUNTA(B175)=1,1,0)</f>
        <v>1</v>
      </c>
    </row>
    <row r="176" spans="1:17" ht="15" customHeight="1" thickBot="1" x14ac:dyDescent="0.3">
      <c r="A176" s="265"/>
      <c r="C176" s="267"/>
      <c r="D176" s="268"/>
      <c r="E176" s="268"/>
      <c r="F176" s="269"/>
      <c r="G176" s="268"/>
      <c r="H176" s="268"/>
      <c r="I176" s="268"/>
      <c r="J176" s="268"/>
      <c r="K176" s="268"/>
      <c r="L176" s="268"/>
      <c r="M176" s="268"/>
      <c r="N176" s="268"/>
    </row>
    <row r="177" spans="1:17" ht="15" customHeight="1" thickBot="1" x14ac:dyDescent="0.3">
      <c r="A177" s="265"/>
      <c r="B177" s="281" t="s">
        <v>423</v>
      </c>
      <c r="C177" s="267" t="s">
        <v>375</v>
      </c>
      <c r="D177" s="268"/>
      <c r="E177" s="268"/>
      <c r="F177" s="269"/>
      <c r="G177" s="268"/>
      <c r="H177" s="268"/>
      <c r="I177" s="268"/>
      <c r="J177" s="268"/>
      <c r="K177" s="268"/>
      <c r="L177" s="268"/>
      <c r="M177" s="268"/>
      <c r="N177" s="268"/>
      <c r="Q177" s="270">
        <f>IF(COUNTA(B177)=1,1,0)</f>
        <v>1</v>
      </c>
    </row>
    <row r="178" spans="1:17" ht="15" customHeight="1" x14ac:dyDescent="0.25">
      <c r="A178" s="265"/>
      <c r="C178" s="267" t="s">
        <v>376</v>
      </c>
      <c r="D178" s="268"/>
      <c r="E178" s="268"/>
      <c r="F178" s="269"/>
      <c r="G178" s="268"/>
      <c r="H178" s="268"/>
      <c r="I178" s="268"/>
      <c r="J178" s="268"/>
      <c r="K178" s="268"/>
      <c r="L178" s="268"/>
      <c r="M178" s="268"/>
      <c r="N178" s="268"/>
      <c r="Q178" s="270">
        <f>SUM(Q172:Q177)</f>
        <v>3</v>
      </c>
    </row>
    <row r="179" spans="1:17" x14ac:dyDescent="0.25">
      <c r="A179" s="265"/>
      <c r="C179" s="267"/>
      <c r="D179" s="268"/>
      <c r="E179" s="268"/>
      <c r="F179" s="269"/>
      <c r="G179" s="268"/>
      <c r="H179" s="268"/>
      <c r="I179" s="268"/>
      <c r="J179" s="268"/>
      <c r="K179" s="268"/>
      <c r="L179" s="268"/>
      <c r="M179" s="268"/>
      <c r="N179" s="268"/>
    </row>
    <row r="180" spans="1:17" x14ac:dyDescent="0.25">
      <c r="A180" s="275" t="s">
        <v>377</v>
      </c>
      <c r="C180" s="267"/>
      <c r="D180" s="268"/>
      <c r="E180" s="268"/>
      <c r="F180" s="269"/>
      <c r="G180" s="268"/>
      <c r="H180" s="268"/>
      <c r="I180" s="268"/>
      <c r="J180" s="268"/>
      <c r="K180" s="268"/>
      <c r="L180" s="268"/>
      <c r="M180" s="268"/>
      <c r="N180" s="268"/>
    </row>
    <row r="181" spans="1:17" x14ac:dyDescent="0.25">
      <c r="A181" s="265" t="s">
        <v>378</v>
      </c>
      <c r="C181" s="267"/>
      <c r="D181" s="268"/>
      <c r="E181" s="268"/>
      <c r="F181" s="269"/>
      <c r="G181" s="268"/>
      <c r="H181" s="268"/>
      <c r="I181" s="268"/>
      <c r="J181" s="268"/>
      <c r="K181" s="268"/>
      <c r="L181" s="268"/>
      <c r="M181" s="268"/>
      <c r="N181" s="268"/>
    </row>
    <row r="182" spans="1:17" ht="15.75" thickBot="1" x14ac:dyDescent="0.3">
      <c r="A182" s="265"/>
      <c r="C182" s="267"/>
      <c r="D182" s="268"/>
      <c r="E182" s="268"/>
      <c r="F182" s="269"/>
      <c r="G182" s="268"/>
      <c r="H182" s="268"/>
      <c r="I182" s="268"/>
      <c r="J182" s="268"/>
      <c r="K182" s="268"/>
      <c r="L182" s="268"/>
      <c r="M182" s="268"/>
      <c r="N182" s="268"/>
    </row>
    <row r="183" spans="1:17" ht="15" customHeight="1" thickBot="1" x14ac:dyDescent="0.3">
      <c r="A183" s="265"/>
      <c r="B183" s="272" t="s">
        <v>423</v>
      </c>
      <c r="C183" s="267" t="s">
        <v>311</v>
      </c>
      <c r="D183" s="268"/>
      <c r="E183" s="268"/>
      <c r="F183" s="268"/>
      <c r="G183" s="268"/>
      <c r="H183" s="268"/>
      <c r="I183" s="268"/>
      <c r="J183" s="268"/>
      <c r="K183" s="268"/>
      <c r="L183" s="268"/>
      <c r="M183" s="268"/>
      <c r="N183" s="268"/>
      <c r="Q183" s="274" t="str">
        <f>IF(OR(COUNTA(B188)=1,D186&gt;=90),criteria!I76,IF(D186&gt;=71,criteria!G76,IF(D186&gt;=60,criteria!E76,IF(D186&lt;60,criteria!C76))))</f>
        <v>Above 90-100%  compliance</v>
      </c>
    </row>
    <row r="184" spans="1:17" x14ac:dyDescent="0.25">
      <c r="A184" s="265"/>
      <c r="C184" s="267"/>
      <c r="D184" s="268"/>
      <c r="E184" s="268"/>
      <c r="F184" s="269"/>
      <c r="G184" s="268"/>
      <c r="H184" s="268"/>
      <c r="I184" s="268"/>
      <c r="J184" s="268"/>
      <c r="K184" s="268"/>
      <c r="L184" s="268"/>
      <c r="M184" s="268"/>
      <c r="N184" s="268"/>
    </row>
    <row r="185" spans="1:17" x14ac:dyDescent="0.25">
      <c r="A185" s="265"/>
      <c r="C185" s="267" t="s">
        <v>379</v>
      </c>
      <c r="D185" s="268"/>
      <c r="E185" s="268"/>
      <c r="F185" s="269"/>
      <c r="G185" s="268"/>
      <c r="H185" s="268"/>
      <c r="I185" s="268"/>
      <c r="J185" s="268"/>
      <c r="K185" s="268"/>
      <c r="L185" s="268"/>
      <c r="M185" s="268"/>
      <c r="N185" s="268"/>
    </row>
    <row r="186" spans="1:17" x14ac:dyDescent="0.25">
      <c r="A186" s="265"/>
      <c r="C186" s="267"/>
      <c r="D186" s="282">
        <v>75</v>
      </c>
      <c r="E186" s="268" t="s">
        <v>380</v>
      </c>
      <c r="F186" s="269"/>
      <c r="G186" s="268"/>
      <c r="H186" s="268"/>
      <c r="I186" s="268"/>
      <c r="J186" s="268"/>
      <c r="K186" s="268"/>
      <c r="L186" s="268"/>
      <c r="M186" s="268"/>
      <c r="N186" s="268"/>
    </row>
    <row r="187" spans="1:17" ht="15.75" thickBot="1" x14ac:dyDescent="0.3">
      <c r="A187" s="265"/>
      <c r="C187" s="267"/>
      <c r="D187" s="283"/>
      <c r="E187" s="268"/>
      <c r="F187" s="269"/>
      <c r="G187" s="268"/>
      <c r="H187" s="268"/>
      <c r="I187" s="268"/>
      <c r="J187" s="268"/>
      <c r="K187" s="268"/>
      <c r="L187" s="268"/>
      <c r="M187" s="268"/>
      <c r="N187" s="268"/>
    </row>
    <row r="188" spans="1:17" ht="15" customHeight="1" thickBot="1" x14ac:dyDescent="0.3">
      <c r="A188" s="265"/>
      <c r="B188" s="273" t="s">
        <v>423</v>
      </c>
      <c r="C188" s="267" t="s">
        <v>381</v>
      </c>
      <c r="D188" s="268"/>
      <c r="E188" s="268"/>
      <c r="F188" s="269"/>
      <c r="G188" s="268"/>
      <c r="H188" s="268"/>
      <c r="I188" s="268"/>
      <c r="J188" s="268"/>
      <c r="K188" s="268"/>
      <c r="L188" s="268"/>
      <c r="M188" s="268"/>
      <c r="N188" s="268"/>
    </row>
    <row r="189" spans="1:17" x14ac:dyDescent="0.25">
      <c r="A189" s="265"/>
      <c r="C189" s="267"/>
      <c r="D189" s="268"/>
      <c r="E189" s="268"/>
      <c r="F189" s="269"/>
      <c r="G189" s="268"/>
      <c r="H189" s="268"/>
      <c r="I189" s="268"/>
      <c r="J189" s="268"/>
      <c r="K189" s="268"/>
      <c r="L189" s="268"/>
      <c r="M189" s="268"/>
      <c r="N189" s="268"/>
    </row>
    <row r="190" spans="1:17" x14ac:dyDescent="0.25">
      <c r="A190" s="275" t="s">
        <v>382</v>
      </c>
      <c r="C190" s="267"/>
      <c r="D190" s="268"/>
      <c r="E190" s="268"/>
      <c r="F190" s="269"/>
      <c r="G190" s="268"/>
      <c r="H190" s="268"/>
      <c r="I190" s="268"/>
      <c r="J190" s="268"/>
      <c r="K190" s="268"/>
      <c r="L190" s="268"/>
      <c r="M190" s="268"/>
      <c r="N190" s="268"/>
    </row>
    <row r="191" spans="1:17" x14ac:dyDescent="0.25">
      <c r="A191" s="265" t="s">
        <v>417</v>
      </c>
      <c r="C191" s="267"/>
      <c r="D191" s="268"/>
      <c r="E191" s="268"/>
      <c r="F191" s="269"/>
      <c r="G191" s="268"/>
      <c r="H191" s="268"/>
      <c r="I191" s="268"/>
      <c r="J191" s="268"/>
      <c r="K191" s="268"/>
      <c r="L191" s="268"/>
      <c r="M191" s="268"/>
      <c r="N191" s="268"/>
      <c r="Q191" s="277" t="str">
        <f>IF(Q199=3,criteria!I79,IF(Q199=2,criteria!G79,IF(Q199=1,criteria!E79,criteria!C79)))</f>
        <v>Partially Compliant</v>
      </c>
    </row>
    <row r="192" spans="1:17" ht="15.75" thickBot="1" x14ac:dyDescent="0.3">
      <c r="A192" s="265"/>
      <c r="C192" s="267"/>
      <c r="D192" s="268"/>
      <c r="E192" s="268"/>
      <c r="F192" s="269"/>
      <c r="G192" s="268"/>
      <c r="H192" s="268"/>
      <c r="I192" s="268"/>
      <c r="J192" s="268"/>
      <c r="K192" s="268"/>
      <c r="L192" s="268"/>
      <c r="M192" s="268"/>
      <c r="N192" s="268"/>
    </row>
    <row r="193" spans="1:17" ht="15" customHeight="1" thickBot="1" x14ac:dyDescent="0.3">
      <c r="A193" s="265"/>
      <c r="B193" s="281" t="s">
        <v>423</v>
      </c>
      <c r="C193" s="267" t="s">
        <v>383</v>
      </c>
      <c r="D193" s="268"/>
      <c r="E193" s="268"/>
      <c r="F193" s="269"/>
      <c r="G193" s="268"/>
      <c r="H193" s="268"/>
      <c r="I193" s="268"/>
      <c r="J193" s="268"/>
      <c r="K193" s="268"/>
      <c r="L193" s="268"/>
      <c r="M193" s="268"/>
      <c r="N193" s="268"/>
      <c r="Q193" s="270">
        <f>IF(COUNTA(B193)=1,1,0)</f>
        <v>1</v>
      </c>
    </row>
    <row r="194" spans="1:17" x14ac:dyDescent="0.25">
      <c r="A194" s="265"/>
      <c r="C194" s="267" t="s">
        <v>384</v>
      </c>
      <c r="D194" s="268"/>
      <c r="E194" s="268"/>
      <c r="F194" s="269"/>
      <c r="G194" s="268"/>
      <c r="H194" s="268"/>
      <c r="I194" s="268"/>
      <c r="J194" s="268"/>
      <c r="K194" s="268"/>
      <c r="L194" s="268"/>
      <c r="M194" s="268"/>
      <c r="N194" s="268"/>
    </row>
    <row r="195" spans="1:17" ht="15.75" thickBot="1" x14ac:dyDescent="0.3">
      <c r="A195" s="265"/>
      <c r="C195" s="267"/>
      <c r="D195" s="268"/>
      <c r="E195" s="268"/>
      <c r="F195" s="269"/>
      <c r="G195" s="268"/>
      <c r="H195" s="268"/>
      <c r="I195" s="268"/>
      <c r="J195" s="268"/>
      <c r="K195" s="268"/>
      <c r="L195" s="268"/>
      <c r="M195" s="268"/>
      <c r="N195" s="268"/>
    </row>
    <row r="196" spans="1:17" ht="15" customHeight="1" thickBot="1" x14ac:dyDescent="0.3">
      <c r="A196" s="265"/>
      <c r="B196" s="281"/>
      <c r="C196" s="267" t="s">
        <v>385</v>
      </c>
      <c r="D196" s="268"/>
      <c r="E196" s="268"/>
      <c r="F196" s="269"/>
      <c r="G196" s="268"/>
      <c r="H196" s="268"/>
      <c r="I196" s="268"/>
      <c r="J196" s="268"/>
      <c r="K196" s="268"/>
      <c r="L196" s="268"/>
      <c r="M196" s="268"/>
      <c r="N196" s="268"/>
      <c r="Q196" s="270">
        <f>IF(COUNTA(B196)=1,1,0)</f>
        <v>0</v>
      </c>
    </row>
    <row r="197" spans="1:17" ht="15.75" thickBot="1" x14ac:dyDescent="0.3">
      <c r="A197" s="265"/>
      <c r="C197" s="267"/>
      <c r="D197" s="268"/>
      <c r="E197" s="268"/>
      <c r="F197" s="269"/>
      <c r="G197" s="268"/>
      <c r="H197" s="268"/>
      <c r="I197" s="268"/>
      <c r="J197" s="268"/>
      <c r="K197" s="268"/>
      <c r="L197" s="268"/>
      <c r="M197" s="268"/>
      <c r="N197" s="268"/>
    </row>
    <row r="198" spans="1:17" ht="15" customHeight="1" thickBot="1" x14ac:dyDescent="0.3">
      <c r="A198" s="265"/>
      <c r="B198" s="281"/>
      <c r="C198" s="267" t="s">
        <v>386</v>
      </c>
      <c r="D198" s="268"/>
      <c r="E198" s="268"/>
      <c r="F198" s="269"/>
      <c r="G198" s="268"/>
      <c r="H198" s="268"/>
      <c r="I198" s="268"/>
      <c r="J198" s="268"/>
      <c r="K198" s="268"/>
      <c r="L198" s="268"/>
      <c r="M198" s="268"/>
      <c r="N198" s="268"/>
      <c r="Q198" s="270">
        <f>IF(COUNTA(B198)=1,1,0)</f>
        <v>0</v>
      </c>
    </row>
    <row r="199" spans="1:17" x14ac:dyDescent="0.25">
      <c r="A199" s="265"/>
      <c r="C199" s="267" t="s">
        <v>387</v>
      </c>
      <c r="D199" s="268"/>
      <c r="E199" s="268"/>
      <c r="F199" s="269"/>
      <c r="G199" s="268"/>
      <c r="H199" s="268"/>
      <c r="I199" s="268"/>
      <c r="J199" s="268"/>
      <c r="K199" s="268"/>
      <c r="L199" s="268"/>
      <c r="M199" s="268"/>
      <c r="N199" s="268"/>
      <c r="Q199" s="270">
        <f>SUM(Q193:Q198)</f>
        <v>1</v>
      </c>
    </row>
    <row r="200" spans="1:17" x14ac:dyDescent="0.25">
      <c r="A200" s="265"/>
      <c r="C200" s="267"/>
      <c r="D200" s="268"/>
      <c r="E200" s="268"/>
      <c r="F200" s="269"/>
      <c r="G200" s="268"/>
      <c r="H200" s="268"/>
      <c r="I200" s="268"/>
      <c r="J200" s="268"/>
      <c r="K200" s="268"/>
      <c r="L200" s="268"/>
      <c r="M200" s="268"/>
      <c r="N200" s="268"/>
    </row>
    <row r="201" spans="1:17" x14ac:dyDescent="0.25">
      <c r="A201" s="275" t="s">
        <v>418</v>
      </c>
      <c r="C201" s="267"/>
      <c r="D201" s="268"/>
      <c r="E201" s="268"/>
      <c r="F201" s="269"/>
      <c r="G201" s="268"/>
      <c r="H201" s="268"/>
      <c r="I201" s="268"/>
      <c r="J201" s="268"/>
      <c r="K201" s="268"/>
      <c r="L201" s="268"/>
      <c r="M201" s="268"/>
      <c r="N201" s="268"/>
    </row>
    <row r="202" spans="1:17" x14ac:dyDescent="0.25">
      <c r="A202" s="265" t="s">
        <v>419</v>
      </c>
      <c r="C202" s="267"/>
      <c r="D202" s="268"/>
      <c r="E202" s="268"/>
      <c r="F202" s="269"/>
      <c r="G202" s="268"/>
      <c r="H202" s="268"/>
      <c r="I202" s="268"/>
      <c r="J202" s="268"/>
      <c r="K202" s="268"/>
      <c r="L202" s="268"/>
      <c r="M202" s="268"/>
      <c r="N202" s="268"/>
      <c r="Q202" s="277" t="str">
        <f>IF(Q209=3,criteria!I81,IF(AND(Q209=2,Q204=1),criteria!G81,IF(AND(Q209=1,Q204=1),criteria!E81,criteria!C81)))</f>
        <v>Partially Compliant</v>
      </c>
    </row>
    <row r="203" spans="1:17" ht="15" customHeight="1" thickBot="1" x14ac:dyDescent="0.3">
      <c r="A203" s="265"/>
      <c r="C203" s="267"/>
      <c r="D203" s="268"/>
      <c r="E203" s="268"/>
      <c r="F203" s="269"/>
      <c r="G203" s="268"/>
      <c r="H203" s="268"/>
      <c r="I203" s="268"/>
      <c r="J203" s="268"/>
      <c r="K203" s="268"/>
      <c r="L203" s="268"/>
      <c r="M203" s="268"/>
      <c r="N203" s="268"/>
    </row>
    <row r="204" spans="1:17" ht="15" customHeight="1" thickBot="1" x14ac:dyDescent="0.3">
      <c r="A204" s="265"/>
      <c r="B204" s="281" t="s">
        <v>423</v>
      </c>
      <c r="C204" s="267" t="s">
        <v>388</v>
      </c>
      <c r="D204" s="268"/>
      <c r="E204" s="268"/>
      <c r="F204" s="269"/>
      <c r="G204" s="268"/>
      <c r="H204" s="268"/>
      <c r="I204" s="268"/>
      <c r="J204" s="268"/>
      <c r="K204" s="268"/>
      <c r="L204" s="268"/>
      <c r="M204" s="268"/>
      <c r="N204" s="268"/>
      <c r="Q204" s="270">
        <f>IF(COUNTA(B204)=1,1,0)</f>
        <v>1</v>
      </c>
    </row>
    <row r="205" spans="1:17" ht="15" customHeight="1" thickBot="1" x14ac:dyDescent="0.3">
      <c r="A205" s="265"/>
      <c r="C205" s="267"/>
      <c r="D205" s="268"/>
      <c r="E205" s="268"/>
      <c r="F205" s="269"/>
      <c r="G205" s="268"/>
      <c r="H205" s="268"/>
      <c r="I205" s="268"/>
      <c r="J205" s="268"/>
      <c r="K205" s="268"/>
      <c r="L205" s="268"/>
      <c r="M205" s="268"/>
      <c r="N205" s="268"/>
    </row>
    <row r="206" spans="1:17" ht="15" customHeight="1" thickBot="1" x14ac:dyDescent="0.3">
      <c r="A206" s="265"/>
      <c r="B206" s="281"/>
      <c r="C206" s="267" t="s">
        <v>389</v>
      </c>
      <c r="D206" s="268"/>
      <c r="E206" s="268"/>
      <c r="F206" s="269"/>
      <c r="G206" s="268"/>
      <c r="H206" s="268"/>
      <c r="I206" s="268"/>
      <c r="J206" s="268"/>
      <c r="K206" s="268"/>
      <c r="L206" s="268"/>
      <c r="M206" s="268"/>
      <c r="N206" s="268"/>
      <c r="Q206" s="270">
        <f>IF(COUNTA(B206)=1,1,0)</f>
        <v>0</v>
      </c>
    </row>
    <row r="207" spans="1:17" ht="15" customHeight="1" thickBot="1" x14ac:dyDescent="0.3">
      <c r="A207" s="265"/>
      <c r="C207" s="267"/>
      <c r="D207" s="268"/>
      <c r="E207" s="268"/>
      <c r="F207" s="269"/>
      <c r="G207" s="268"/>
      <c r="H207" s="268"/>
      <c r="I207" s="268"/>
      <c r="J207" s="268"/>
      <c r="K207" s="268"/>
      <c r="L207" s="268"/>
      <c r="M207" s="268"/>
      <c r="N207" s="268"/>
    </row>
    <row r="208" spans="1:17" ht="15" customHeight="1" thickBot="1" x14ac:dyDescent="0.3">
      <c r="A208" s="265"/>
      <c r="B208" s="281"/>
      <c r="C208" s="267" t="s">
        <v>390</v>
      </c>
      <c r="D208" s="268"/>
      <c r="E208" s="268"/>
      <c r="F208" s="269"/>
      <c r="G208" s="268"/>
      <c r="H208" s="268"/>
      <c r="I208" s="268"/>
      <c r="J208" s="268"/>
      <c r="K208" s="268"/>
      <c r="L208" s="268"/>
      <c r="M208" s="268"/>
      <c r="N208" s="268"/>
      <c r="Q208" s="270">
        <f>IF(COUNTA(B208)=1,1,0)</f>
        <v>0</v>
      </c>
    </row>
    <row r="209" spans="1:17" ht="15" customHeight="1" x14ac:dyDescent="0.25">
      <c r="A209" s="265"/>
      <c r="C209" s="267" t="s">
        <v>391</v>
      </c>
      <c r="D209" s="268"/>
      <c r="E209" s="268"/>
      <c r="F209" s="269"/>
      <c r="G209" s="268"/>
      <c r="H209" s="268"/>
      <c r="I209" s="268"/>
      <c r="J209" s="268"/>
      <c r="K209" s="268"/>
      <c r="L209" s="268"/>
      <c r="M209" s="268"/>
      <c r="N209" s="268"/>
      <c r="Q209" s="270">
        <f>SUM(Q204:Q208)</f>
        <v>1</v>
      </c>
    </row>
    <row r="210" spans="1:17" ht="15" customHeight="1" x14ac:dyDescent="0.25"/>
  </sheetData>
  <sheetProtection sheet="1" objects="1" scenarios="1" formatCells="0" formatColumns="0" formatRows="0" selectLockedCells="1"/>
  <protectedRanges>
    <protectedRange sqref="D2:H3 D81:E81 G81:H81 F87:G87 E136:G136 D186 B1:B145 B147 B149 B151 B153 B155 B157 B159 B161 B163 B165 E1:E1048576 B167:B1048576 K2:N3" name="Range1"/>
  </protectedRanges>
  <mergeCells count="8">
    <mergeCell ref="F87:G87"/>
    <mergeCell ref="E136:G136"/>
    <mergeCell ref="D2:H2"/>
    <mergeCell ref="D3:H3"/>
    <mergeCell ref="K3:N3"/>
    <mergeCell ref="D81:E81"/>
    <mergeCell ref="G81:H81"/>
    <mergeCell ref="K2:N2"/>
  </mergeCells>
  <pageMargins left="0.7" right="0.7" top="0.75" bottom="0.75" header="0.3" footer="0.3"/>
  <pageSetup paperSize="9" scale="73" orientation="portrait" r:id="rId1"/>
  <headerFooter>
    <oddHeader>&amp;CAGENCY PROCUREMENT COMPLIANCE AND PERFORMANCE INDICATOR (APCPI) CONFIRMATION QUESTIONNAIRE</oddHeader>
  </headerFooter>
  <rowBreaks count="2" manualBreakCount="2">
    <brk id="65" max="13" man="1"/>
    <brk id="133" max="13" man="1"/>
  </rowBreaks>
  <colBreaks count="1" manualBreakCount="1">
    <brk id="1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topLeftCell="A79" workbookViewId="0">
      <selection activeCell="C91" sqref="C91"/>
    </sheetView>
  </sheetViews>
  <sheetFormatPr defaultColWidth="9.140625" defaultRowHeight="12.75" x14ac:dyDescent="0.25"/>
  <cols>
    <col min="1" max="1" width="3.42578125" style="237" customWidth="1"/>
    <col min="2" max="2" width="45.5703125" style="10" customWidth="1"/>
    <col min="3" max="3" width="11.85546875" style="8" customWidth="1"/>
    <col min="4" max="4" width="12.5703125" style="179" customWidth="1"/>
    <col min="5" max="5" width="25.7109375" style="10" customWidth="1"/>
    <col min="6" max="6" width="72.5703125" style="10" hidden="1" customWidth="1"/>
    <col min="7" max="7" width="32.140625" style="10" customWidth="1"/>
    <col min="8" max="8" width="8.140625" style="5" customWidth="1"/>
    <col min="9" max="16384" width="9.140625" style="5"/>
  </cols>
  <sheetData>
    <row r="1" spans="1:8" s="16" customFormat="1" x14ac:dyDescent="0.25">
      <c r="A1" s="219"/>
      <c r="B1" s="203"/>
      <c r="C1" s="203"/>
      <c r="D1" s="203"/>
      <c r="E1" s="240"/>
      <c r="F1" s="203"/>
      <c r="G1" s="203"/>
    </row>
    <row r="2" spans="1:8" s="16" customFormat="1" ht="12.75" customHeight="1" x14ac:dyDescent="0.25">
      <c r="B2" s="204"/>
      <c r="C2" s="204"/>
      <c r="D2" s="238" t="s">
        <v>288</v>
      </c>
      <c r="E2" s="241"/>
      <c r="F2" s="204"/>
      <c r="G2" s="204"/>
    </row>
    <row r="3" spans="1:8" s="19" customFormat="1" ht="15.75" customHeight="1" x14ac:dyDescent="0.25">
      <c r="B3" s="205"/>
      <c r="C3" s="205"/>
      <c r="D3" s="239" t="s">
        <v>62</v>
      </c>
      <c r="E3" s="242"/>
      <c r="F3" s="205"/>
      <c r="G3" s="205"/>
    </row>
    <row r="4" spans="1:8" s="19" customFormat="1" ht="15.75" customHeight="1" x14ac:dyDescent="0.25">
      <c r="B4" s="205"/>
      <c r="C4" s="205"/>
      <c r="D4" s="239" t="s">
        <v>198</v>
      </c>
      <c r="E4" s="242"/>
      <c r="F4" s="205"/>
      <c r="G4" s="205"/>
    </row>
    <row r="5" spans="1:8" s="16" customFormat="1" x14ac:dyDescent="0.25">
      <c r="A5" s="220"/>
      <c r="B5" s="206"/>
      <c r="C5" s="206"/>
      <c r="D5" s="206"/>
      <c r="E5" s="206"/>
      <c r="F5" s="206"/>
      <c r="G5" s="206"/>
    </row>
    <row r="6" spans="1:8" x14ac:dyDescent="0.25">
      <c r="A6" s="221"/>
      <c r="B6" s="176"/>
      <c r="C6" s="6"/>
      <c r="D6" s="177"/>
      <c r="E6" s="62"/>
      <c r="F6" s="176"/>
      <c r="G6" s="176"/>
    </row>
    <row r="7" spans="1:8" ht="12.75" customHeight="1" x14ac:dyDescent="0.25">
      <c r="A7" s="222" t="s">
        <v>424</v>
      </c>
      <c r="B7" s="180"/>
      <c r="C7" s="6"/>
      <c r="D7" s="178"/>
      <c r="G7" s="201" t="s">
        <v>290</v>
      </c>
      <c r="H7" s="7"/>
    </row>
    <row r="8" spans="1:8" ht="12.75" customHeight="1" x14ac:dyDescent="0.25">
      <c r="A8" s="222" t="s">
        <v>292</v>
      </c>
      <c r="B8" s="180"/>
      <c r="G8" s="180" t="s">
        <v>291</v>
      </c>
    </row>
    <row r="11" spans="1:8" s="16" customFormat="1" ht="12.75" customHeight="1" x14ac:dyDescent="0.25">
      <c r="A11" s="223" t="s">
        <v>197</v>
      </c>
      <c r="B11" s="328" t="s">
        <v>196</v>
      </c>
      <c r="C11" s="330" t="s">
        <v>84</v>
      </c>
      <c r="D11" s="332" t="s">
        <v>195</v>
      </c>
      <c r="E11" s="326" t="s">
        <v>289</v>
      </c>
      <c r="F11" s="197" t="s">
        <v>194</v>
      </c>
      <c r="G11" s="328" t="s">
        <v>193</v>
      </c>
    </row>
    <row r="12" spans="1:8" s="16" customFormat="1" x14ac:dyDescent="0.25">
      <c r="A12" s="224"/>
      <c r="B12" s="329"/>
      <c r="C12" s="331"/>
      <c r="D12" s="333"/>
      <c r="E12" s="327"/>
      <c r="F12" s="197"/>
      <c r="G12" s="329"/>
    </row>
    <row r="13" spans="1:8" s="16" customFormat="1" ht="12.75" customHeight="1" x14ac:dyDescent="0.25">
      <c r="A13" s="225" t="s">
        <v>192</v>
      </c>
      <c r="B13" s="207"/>
      <c r="C13" s="207"/>
      <c r="D13" s="207"/>
      <c r="E13" s="243"/>
      <c r="F13" s="207"/>
      <c r="G13" s="208"/>
    </row>
    <row r="14" spans="1:8" s="16" customFormat="1" ht="12.75" customHeight="1" x14ac:dyDescent="0.25">
      <c r="A14" s="226" t="s">
        <v>191</v>
      </c>
      <c r="B14" s="209"/>
      <c r="C14" s="209"/>
      <c r="D14" s="209"/>
      <c r="E14" s="243"/>
      <c r="F14" s="209"/>
      <c r="G14" s="210"/>
    </row>
    <row r="15" spans="1:8" ht="25.5" x14ac:dyDescent="0.25">
      <c r="A15" s="227">
        <v>1</v>
      </c>
      <c r="B15" s="13" t="s">
        <v>190</v>
      </c>
      <c r="C15" s="287">
        <f>computation!C2</f>
        <v>0.61832235735206953</v>
      </c>
      <c r="D15" s="196">
        <f>IF(C15="n/a","n/a",IF(C15&lt;criteria!E8,criteria!$D$5,IF(C15&lt;criteria!G8,criteria!$F$5,IF(C15&lt;criteria!I8,criteria!$H$5,criteria!$J$5))))</f>
        <v>0</v>
      </c>
      <c r="E15" s="181"/>
      <c r="F15" s="181"/>
      <c r="G15" s="13" t="s">
        <v>140</v>
      </c>
    </row>
    <row r="16" spans="1:8" ht="25.5" x14ac:dyDescent="0.25">
      <c r="A16" s="227">
        <v>2</v>
      </c>
      <c r="B16" s="13" t="s">
        <v>189</v>
      </c>
      <c r="C16" s="287">
        <f>computation!C3</f>
        <v>0.57335329341317365</v>
      </c>
      <c r="D16" s="196">
        <f>IF(C16="n/a","n/a",IF(C16&lt;criteria!E9,criteria!$D$5,IF(C16&lt;criteria!G9,criteria!$F$5,IF(C16&gt;criteria!I9,criteria!$J$5,criteria!$H$5))))</f>
        <v>3</v>
      </c>
      <c r="E16" s="181"/>
      <c r="F16" s="181"/>
      <c r="G16" s="13" t="s">
        <v>140</v>
      </c>
    </row>
    <row r="17" spans="1:7" s="16" customFormat="1" x14ac:dyDescent="0.25">
      <c r="A17" s="228"/>
      <c r="B17" s="18"/>
      <c r="C17" s="9"/>
      <c r="D17" s="182"/>
      <c r="E17" s="181"/>
      <c r="F17" s="13"/>
      <c r="G17" s="13"/>
    </row>
    <row r="18" spans="1:7" s="16" customFormat="1" ht="12.75" customHeight="1" x14ac:dyDescent="0.25">
      <c r="A18" s="226" t="s">
        <v>188</v>
      </c>
      <c r="B18" s="209"/>
      <c r="C18" s="209"/>
      <c r="D18" s="209"/>
      <c r="E18" s="243"/>
      <c r="F18" s="209"/>
      <c r="G18" s="210"/>
    </row>
    <row r="19" spans="1:7" ht="25.5" x14ac:dyDescent="0.25">
      <c r="A19" s="227">
        <v>3</v>
      </c>
      <c r="B19" s="13" t="s">
        <v>187</v>
      </c>
      <c r="C19" s="287">
        <f>computation!C4</f>
        <v>0</v>
      </c>
      <c r="D19" s="196">
        <f>IF(C19="n/a","n/a",IF(C19&lt;criteria!I12,criteria!$J$5,IF(C19&lt;criteria!G12,criteria!$H$5,IF(C19&gt;criteria!E12,criteria!$D$5,criteria!$F$5))))</f>
        <v>3</v>
      </c>
      <c r="E19" s="181"/>
      <c r="F19" s="181"/>
      <c r="G19" s="13" t="s">
        <v>140</v>
      </c>
    </row>
    <row r="20" spans="1:7" ht="25.5" x14ac:dyDescent="0.25">
      <c r="A20" s="227">
        <f>A19+1</f>
        <v>4</v>
      </c>
      <c r="B20" s="13" t="s">
        <v>186</v>
      </c>
      <c r="C20" s="287">
        <f>computation!C5</f>
        <v>0.36078710436272793</v>
      </c>
      <c r="D20" s="196">
        <f>IF(C20="n/a","n/a",IF(C20&lt;criteria!I13,criteria!$J$5,IF(C20&lt;criteria!G13,criteria!$H$5,IF(C20&gt;criteria!E13,criteria!$D$5,criteria!$F$5))))</f>
        <v>0</v>
      </c>
      <c r="E20" s="181"/>
      <c r="F20" s="181"/>
      <c r="G20" s="13" t="s">
        <v>140</v>
      </c>
    </row>
    <row r="21" spans="1:7" ht="25.5" x14ac:dyDescent="0.25">
      <c r="A21" s="227">
        <f>A20+1</f>
        <v>5</v>
      </c>
      <c r="B21" s="13" t="s">
        <v>185</v>
      </c>
      <c r="C21" s="287">
        <f>computation!C6</f>
        <v>2.089053828520258E-2</v>
      </c>
      <c r="D21" s="196">
        <f>IF(C21="n/a","n/a",IF(C21&lt;criteria!I14,criteria!$J$5,IF(C21&lt;criteria!G14,criteria!$H$5,IF(C21&gt;criteria!E14,criteria!$D$5,criteria!$F$5))))</f>
        <v>2</v>
      </c>
      <c r="E21" s="181"/>
      <c r="F21" s="181"/>
      <c r="G21" s="13" t="s">
        <v>140</v>
      </c>
    </row>
    <row r="22" spans="1:7" ht="25.5" x14ac:dyDescent="0.25">
      <c r="A22" s="227">
        <f>A21+1</f>
        <v>6</v>
      </c>
      <c r="B22" s="13" t="s">
        <v>184</v>
      </c>
      <c r="C22" s="287">
        <f>computation!C7</f>
        <v>0</v>
      </c>
      <c r="D22" s="196">
        <f>IF(C22="n/a","n/a",IF(C22&lt;criteria!I15,criteria!$J$5,IF(C22&lt;criteria!G15,criteria!$H$5,IF(C22&gt;criteria!E15,criteria!$D$5,criteria!$F$5))))</f>
        <v>3</v>
      </c>
      <c r="E22" s="181"/>
      <c r="F22" s="181"/>
      <c r="G22" s="13" t="s">
        <v>140</v>
      </c>
    </row>
    <row r="23" spans="1:7" ht="25.5" x14ac:dyDescent="0.25">
      <c r="A23" s="227">
        <f>A22+1</f>
        <v>7</v>
      </c>
      <c r="B23" s="13" t="s">
        <v>183</v>
      </c>
      <c r="C23" s="287">
        <f>computation!C8</f>
        <v>0</v>
      </c>
      <c r="D23" s="196">
        <f>IF(C23="n/a","n/a",IF(C23&lt;criteria!I16,criteria!$J$5,IF(C23&lt;criteria!G16,criteria!$H$5,IF(C23&gt;criteria!E16,criteria!$D$5,criteria!$F$5))))</f>
        <v>3</v>
      </c>
      <c r="E23" s="181"/>
      <c r="F23" s="181"/>
      <c r="G23" s="13" t="s">
        <v>140</v>
      </c>
    </row>
    <row r="24" spans="1:7" ht="51" x14ac:dyDescent="0.25">
      <c r="A24" s="227">
        <f>A23+1</f>
        <v>8</v>
      </c>
      <c r="B24" s="13" t="s">
        <v>182</v>
      </c>
      <c r="C24" s="15" t="str">
        <f>Questionnaire!Q15</f>
        <v xml:space="preserve">Not Compliant </v>
      </c>
      <c r="D24" s="196">
        <f>IF(C24="n/a","n/a",IF(C24=criteria!C17,criteria!$D$5,IF(C24=criteria!E17,criteria!$F$5,IF(C24=criteria!G17,criteria!$H$5,IF(C24=criteria!I17,criteria!$J$5,0)))))</f>
        <v>0</v>
      </c>
      <c r="E24" s="181"/>
      <c r="F24" s="181"/>
      <c r="G24" s="13" t="s">
        <v>181</v>
      </c>
    </row>
    <row r="25" spans="1:7" s="16" customFormat="1" x14ac:dyDescent="0.25">
      <c r="A25" s="228"/>
      <c r="B25" s="18"/>
      <c r="C25" s="9"/>
      <c r="D25" s="182"/>
      <c r="E25" s="181"/>
      <c r="F25" s="13"/>
      <c r="G25" s="13"/>
    </row>
    <row r="26" spans="1:7" s="16" customFormat="1" ht="12.75" customHeight="1" x14ac:dyDescent="0.25">
      <c r="A26" s="226" t="s">
        <v>180</v>
      </c>
      <c r="B26" s="209"/>
      <c r="C26" s="209"/>
      <c r="D26" s="209"/>
      <c r="E26" s="243"/>
      <c r="F26" s="209"/>
      <c r="G26" s="210"/>
    </row>
    <row r="27" spans="1:7" ht="25.5" x14ac:dyDescent="0.25">
      <c r="A27" s="227">
        <v>9</v>
      </c>
      <c r="B27" s="183" t="s">
        <v>179</v>
      </c>
      <c r="C27" s="288">
        <f>IFERROR(computation!C9, "n/a")</f>
        <v>0.46062658763759523</v>
      </c>
      <c r="D27" s="196">
        <f>IF(C27="n/a","n/a",IF(C27&lt;criteria!E20,criteria!$D$5,IF(C27&lt;criteria!G20,criteria!$F$5,IF(C27&lt;criteria!I20,criteria!$H$5,criteria!$J$5))))</f>
        <v>0</v>
      </c>
      <c r="E27" s="184"/>
      <c r="F27" s="181"/>
      <c r="G27" s="13" t="s">
        <v>160</v>
      </c>
    </row>
    <row r="28" spans="1:7" ht="25.5" x14ac:dyDescent="0.25">
      <c r="A28" s="227">
        <f>A27+1</f>
        <v>10</v>
      </c>
      <c r="B28" s="183" t="s">
        <v>178</v>
      </c>
      <c r="C28" s="288">
        <f>IFERROR(computation!C10, "n/a")</f>
        <v>0.45808636748518206</v>
      </c>
      <c r="D28" s="196">
        <f>IF(C28="n/a","n/a",IF(C28&lt;criteria!E21,criteria!$D$5,IF(C28&lt;criteria!G21,criteria!$F$5,IF(C28&lt;criteria!I21,criteria!$H$5,criteria!$J$5))))</f>
        <v>0</v>
      </c>
      <c r="E28" s="185"/>
      <c r="F28" s="181"/>
      <c r="G28" s="13" t="s">
        <v>176</v>
      </c>
    </row>
    <row r="29" spans="1:7" ht="25.5" x14ac:dyDescent="0.25">
      <c r="A29" s="227">
        <f>A28+1</f>
        <v>11</v>
      </c>
      <c r="B29" s="13" t="s">
        <v>177</v>
      </c>
      <c r="C29" s="288">
        <f>IFERROR(computation!C11, "n/a")</f>
        <v>0.44538526672311601</v>
      </c>
      <c r="D29" s="196">
        <f>IF(C29="n/a","n/a",IF(C29&lt;criteria!E22,criteria!$D$5,IF(C29&lt;criteria!G22,criteria!$F$5,IF(C29&lt;criteria!I22,criteria!$H$5,criteria!$J$5))))</f>
        <v>0</v>
      </c>
      <c r="E29" s="185"/>
      <c r="F29" s="181"/>
      <c r="G29" s="13" t="s">
        <v>176</v>
      </c>
    </row>
    <row r="30" spans="1:7" ht="38.25" x14ac:dyDescent="0.25">
      <c r="A30" s="229">
        <f>A29+1</f>
        <v>12</v>
      </c>
      <c r="B30" s="13" t="s">
        <v>175</v>
      </c>
      <c r="C30" s="15" t="str">
        <f>Questionnaire!Q18</f>
        <v xml:space="preserve">Fully Compliant </v>
      </c>
      <c r="D30" s="196">
        <f>IF(C30="n/a","n/a",IF(C30=criteria!C23,criteria!$D$5,IF(C30=criteria!E23,criteria!$F$5,IF(C30=criteria!G23,criteria!$H$5,IF(C30=criteria!I23,criteria!$J$5,0)))))</f>
        <v>3</v>
      </c>
      <c r="E30" s="181"/>
      <c r="F30" s="181"/>
      <c r="G30" s="13" t="s">
        <v>160</v>
      </c>
    </row>
    <row r="31" spans="1:7" s="16" customFormat="1" x14ac:dyDescent="0.25">
      <c r="A31" s="230"/>
      <c r="B31" s="18"/>
      <c r="C31" s="9"/>
      <c r="D31" s="182"/>
      <c r="E31" s="181"/>
      <c r="F31" s="13"/>
      <c r="G31" s="13"/>
    </row>
    <row r="32" spans="1:7" s="16" customFormat="1" ht="12.75" customHeight="1" x14ac:dyDescent="0.25">
      <c r="A32" s="226"/>
      <c r="B32" s="209"/>
      <c r="C32" s="226" t="s">
        <v>174</v>
      </c>
      <c r="D32" s="186">
        <f>IF(AND(D17="n/a",D25="n/a",D31="n/a"),"n/a",AVERAGE(D15:D30))</f>
        <v>1.4166666666666667</v>
      </c>
      <c r="E32" s="244"/>
      <c r="F32" s="211"/>
      <c r="G32" s="18"/>
    </row>
    <row r="33" spans="1:7" s="16" customFormat="1" ht="12.75" customHeight="1" x14ac:dyDescent="0.25">
      <c r="A33" s="225" t="s">
        <v>173</v>
      </c>
      <c r="B33" s="207"/>
      <c r="C33" s="207"/>
      <c r="D33" s="207"/>
      <c r="E33" s="243"/>
      <c r="F33" s="207"/>
      <c r="G33" s="208"/>
    </row>
    <row r="34" spans="1:7" s="16" customFormat="1" ht="12.75" customHeight="1" x14ac:dyDescent="0.25">
      <c r="A34" s="226" t="s">
        <v>172</v>
      </c>
      <c r="B34" s="209"/>
      <c r="C34" s="209"/>
      <c r="D34" s="209"/>
      <c r="E34" s="243"/>
      <c r="F34" s="209"/>
      <c r="G34" s="210"/>
    </row>
    <row r="35" spans="1:7" ht="38.25" x14ac:dyDescent="0.25">
      <c r="A35" s="227">
        <v>13</v>
      </c>
      <c r="B35" s="13" t="s">
        <v>171</v>
      </c>
      <c r="C35" s="15" t="str">
        <f>Questionnaire!Q29</f>
        <v xml:space="preserve">Fully Compliant </v>
      </c>
      <c r="D35" s="196">
        <f>IF(C35="n/a","n/a",IF(C35=criteria!C28,criteria!$D$5,IF(C35=criteria!E28,criteria!$F$5,IF(C35=criteria!G28,criteria!$H$5,IF(C35=criteria!I28,criteria!$J$5,0)))))</f>
        <v>3</v>
      </c>
      <c r="E35" s="181"/>
      <c r="F35" s="181"/>
      <c r="G35" s="13" t="s">
        <v>170</v>
      </c>
    </row>
    <row r="36" spans="1:7" ht="38.25" x14ac:dyDescent="0.25">
      <c r="A36" s="227">
        <v>14</v>
      </c>
      <c r="B36" s="13" t="s">
        <v>169</v>
      </c>
      <c r="C36" s="15" t="str">
        <f>Questionnaire!Q39</f>
        <v>Substantially Compliant</v>
      </c>
      <c r="D36" s="196">
        <f>IF(C36="n/a","n/a",IF(C36=criteria!C29,criteria!$D$5,IF(C36=criteria!E29,criteria!$F$5,IF(C36=criteria!G29,criteria!$H$5,IF(C36=criteria!I29,criteria!$J$5,0)))))</f>
        <v>2</v>
      </c>
      <c r="E36" s="181"/>
      <c r="F36" s="181"/>
      <c r="G36" s="13" t="s">
        <v>168</v>
      </c>
    </row>
    <row r="37" spans="1:7" s="16" customFormat="1" x14ac:dyDescent="0.25">
      <c r="A37" s="228"/>
      <c r="B37" s="18"/>
      <c r="C37" s="9"/>
      <c r="D37" s="182"/>
      <c r="E37" s="181"/>
      <c r="F37" s="13"/>
      <c r="G37" s="13"/>
    </row>
    <row r="38" spans="1:7" s="16" customFormat="1" ht="12.75" customHeight="1" x14ac:dyDescent="0.25">
      <c r="A38" s="226" t="s">
        <v>167</v>
      </c>
      <c r="B38" s="209"/>
      <c r="C38" s="209"/>
      <c r="D38" s="209"/>
      <c r="E38" s="243"/>
      <c r="F38" s="209"/>
      <c r="G38" s="210"/>
    </row>
    <row r="39" spans="1:7" ht="25.5" x14ac:dyDescent="0.25">
      <c r="A39" s="227">
        <v>15</v>
      </c>
      <c r="B39" s="13" t="s">
        <v>166</v>
      </c>
      <c r="C39" s="15" t="str">
        <f>Questionnaire!Q10</f>
        <v xml:space="preserve">Compliant </v>
      </c>
      <c r="D39" s="20">
        <f>IF(C39="n/a","n/a",IF(C39=criteria!C32,criteria!$D$5,IF(C39=criteria!E32,criteria!$F$5,IF(C39=criteria!G32,criteria!$H$5,IF(C39=criteria!I32,criteria!$J$5,0)))))</f>
        <v>3</v>
      </c>
      <c r="E39" s="184"/>
      <c r="F39" s="11"/>
      <c r="G39" s="13" t="s">
        <v>165</v>
      </c>
    </row>
    <row r="40" spans="1:7" s="16" customFormat="1" ht="12.75" customHeight="1" x14ac:dyDescent="0.25">
      <c r="A40" s="226" t="s">
        <v>164</v>
      </c>
      <c r="B40" s="209"/>
      <c r="C40" s="209"/>
      <c r="D40" s="209"/>
      <c r="E40" s="243"/>
      <c r="F40" s="209"/>
      <c r="G40" s="210"/>
    </row>
    <row r="41" spans="1:7" ht="25.5" x14ac:dyDescent="0.25">
      <c r="A41" s="227">
        <v>16</v>
      </c>
      <c r="B41" s="13" t="s">
        <v>163</v>
      </c>
      <c r="C41" s="287">
        <f>IFERROR(computation!C12, "n/a")</f>
        <v>0.97011952191235062</v>
      </c>
      <c r="D41" s="196">
        <f>IF(C41="n/a","n/a",IF(C41&lt;criteria!E34,criteria!$D$5,IF(C41&lt;criteria!G34,criteria!$F$5,IF(C41&lt;criteria!I34,criteria!$H$5,criteria!$J$5))))</f>
        <v>3</v>
      </c>
      <c r="E41" s="181"/>
      <c r="F41" s="181"/>
      <c r="G41" s="13" t="s">
        <v>160</v>
      </c>
    </row>
    <row r="42" spans="1:7" ht="25.5" x14ac:dyDescent="0.25">
      <c r="A42" s="227">
        <f>A41+1</f>
        <v>17</v>
      </c>
      <c r="B42" s="13" t="s">
        <v>162</v>
      </c>
      <c r="C42" s="287">
        <f>IFERROR(computation!C13, "n/a")</f>
        <v>1</v>
      </c>
      <c r="D42" s="196">
        <f>IF(C42="n/a","n/a",IF(C42&gt;criteria!I35,criteria!$J$5,IF(C42&lt;criteria!E35,criteria!$D$5,IF(C42&lt;criteria!G35,criteria!$F$5,criteria!$H$5))))</f>
        <v>3</v>
      </c>
      <c r="E42" s="181"/>
      <c r="F42" s="181"/>
      <c r="G42" s="13" t="s">
        <v>160</v>
      </c>
    </row>
    <row r="43" spans="1:7" ht="38.25" x14ac:dyDescent="0.25">
      <c r="A43" s="227">
        <f>A42+1</f>
        <v>18</v>
      </c>
      <c r="B43" s="13" t="s">
        <v>161</v>
      </c>
      <c r="C43" s="287">
        <f>CPMR!K41</f>
        <v>0</v>
      </c>
      <c r="D43" s="196">
        <f>IF(C43="n/a","n/a",IF(C43&gt;criteria!I36,criteria!$J$5,IF(C43&lt;criteria!E36,criteria!$D$5,IF(C43&lt;criteria!G36,criteria!$F$5,criteria!$H$5))))</f>
        <v>0</v>
      </c>
      <c r="E43" s="181"/>
      <c r="F43" s="181"/>
      <c r="G43" s="13" t="s">
        <v>160</v>
      </c>
    </row>
    <row r="44" spans="1:7" s="16" customFormat="1" x14ac:dyDescent="0.25">
      <c r="A44" s="228"/>
      <c r="B44" s="18"/>
      <c r="C44" s="9"/>
      <c r="D44" s="182"/>
      <c r="E44" s="181"/>
      <c r="F44" s="13"/>
      <c r="G44" s="13"/>
    </row>
    <row r="45" spans="1:7" s="16" customFormat="1" ht="12.75" customHeight="1" x14ac:dyDescent="0.25">
      <c r="A45" s="226" t="s">
        <v>159</v>
      </c>
      <c r="B45" s="209"/>
      <c r="C45" s="209"/>
      <c r="D45" s="209"/>
      <c r="E45" s="243"/>
      <c r="F45" s="209"/>
      <c r="G45" s="210"/>
    </row>
    <row r="46" spans="1:7" ht="38.25" x14ac:dyDescent="0.25">
      <c r="A46" s="229">
        <v>19</v>
      </c>
      <c r="B46" s="13" t="s">
        <v>158</v>
      </c>
      <c r="C46" s="15" t="str">
        <f>Questionnaire!Q48</f>
        <v xml:space="preserve">Fully Compliant </v>
      </c>
      <c r="D46" s="196">
        <f>IF(C46="n/a","n/a",IF(C46=criteria!C39,criteria!$D$5,IF(C46=criteria!E39,criteria!$F$5,IF(C46=criteria!G39,criteria!$H$5,IF(C46=criteria!I39,criteria!$J$5,0)))))</f>
        <v>3</v>
      </c>
      <c r="E46" s="181"/>
      <c r="F46" s="11"/>
      <c r="G46" s="13" t="s">
        <v>157</v>
      </c>
    </row>
    <row r="47" spans="1:7" ht="38.25" x14ac:dyDescent="0.25">
      <c r="A47" s="227">
        <f>A46+1</f>
        <v>20</v>
      </c>
      <c r="B47" s="13" t="s">
        <v>156</v>
      </c>
      <c r="C47" s="15" t="str">
        <f>Questionnaire!Q57</f>
        <v>Partially Compliant</v>
      </c>
      <c r="D47" s="196">
        <f>IF(C47="n/a","n/a",IF(C47=criteria!C40,criteria!$D$5,IF(C47=criteria!E40,criteria!$F$5,IF(C47=criteria!G40,criteria!$H$5,IF(C47=criteria!I40,criteria!$J$5,0)))))</f>
        <v>1</v>
      </c>
      <c r="E47" s="181"/>
      <c r="F47" s="181"/>
      <c r="G47" s="13" t="s">
        <v>155</v>
      </c>
    </row>
    <row r="48" spans="1:7" s="16" customFormat="1" x14ac:dyDescent="0.25">
      <c r="A48" s="228"/>
      <c r="B48" s="18"/>
      <c r="C48" s="9"/>
      <c r="D48" s="182"/>
      <c r="E48" s="181"/>
      <c r="F48" s="13"/>
      <c r="G48" s="13"/>
    </row>
    <row r="49" spans="1:7" s="16" customFormat="1" ht="12.75" customHeight="1" x14ac:dyDescent="0.25">
      <c r="A49" s="226"/>
      <c r="B49" s="209"/>
      <c r="C49" s="226" t="s">
        <v>154</v>
      </c>
      <c r="D49" s="186">
        <f>IF(AND(D37="n/a",D39="n/a",D44="n/a",D48="n/a"),"n/a",AVERAGE(D35:D47))</f>
        <v>2.25</v>
      </c>
      <c r="E49" s="244"/>
      <c r="F49" s="211"/>
      <c r="G49" s="18"/>
    </row>
    <row r="50" spans="1:7" s="16" customFormat="1" ht="12.75" customHeight="1" x14ac:dyDescent="0.25">
      <c r="A50" s="225" t="s">
        <v>153</v>
      </c>
      <c r="B50" s="207"/>
      <c r="C50" s="207"/>
      <c r="D50" s="207"/>
      <c r="E50" s="243"/>
      <c r="F50" s="207"/>
      <c r="G50" s="208"/>
    </row>
    <row r="51" spans="1:7" s="16" customFormat="1" ht="12.75" customHeight="1" x14ac:dyDescent="0.25">
      <c r="A51" s="226" t="s">
        <v>152</v>
      </c>
      <c r="B51" s="209"/>
      <c r="C51" s="209"/>
      <c r="D51" s="209"/>
      <c r="E51" s="243"/>
      <c r="F51" s="209"/>
      <c r="G51" s="210"/>
    </row>
    <row r="52" spans="1:7" s="10" customFormat="1" ht="25.5" x14ac:dyDescent="0.25">
      <c r="A52" s="227">
        <v>21</v>
      </c>
      <c r="B52" s="13" t="s">
        <v>151</v>
      </c>
      <c r="C52" s="287">
        <f>computation!C15</f>
        <v>0.62882192963068162</v>
      </c>
      <c r="D52" s="196">
        <f>IF(C52="n/a","n/a",IF(C52&gt;criteria!C45,criteria!$D$5,IF(C52&gt;criteria!I45,criteria!$J$5,IF(C52&lt;criteria!G45,IF(C52&lt;criteria!E45,criteria!$D$5,criteria!$F$5),criteria!$H$5))))</f>
        <v>2</v>
      </c>
      <c r="E52" s="184"/>
      <c r="F52" s="11"/>
      <c r="G52" s="13" t="s">
        <v>150</v>
      </c>
    </row>
    <row r="53" spans="1:7" ht="38.25" x14ac:dyDescent="0.25">
      <c r="A53" s="227">
        <f>A52+1</f>
        <v>22</v>
      </c>
      <c r="B53" s="13" t="s">
        <v>149</v>
      </c>
      <c r="C53" s="287">
        <f>IFERROR(computation!C16, "n/a")</f>
        <v>0.32430143945808637</v>
      </c>
      <c r="D53" s="196">
        <f>IF(C53="n/a","n/a",IF(C53&lt;criteria!E46,criteria!$D$5,IF(C53&lt;criteria!G46,criteria!$F$5,IF(C53&gt;criteria!I46,criteria!$J$5,criteria!$H$5))))</f>
        <v>0</v>
      </c>
      <c r="E53" s="181"/>
      <c r="F53" s="11"/>
      <c r="G53" s="13" t="s">
        <v>148</v>
      </c>
    </row>
    <row r="54" spans="1:7" ht="25.5" x14ac:dyDescent="0.25">
      <c r="A54" s="231">
        <f>A53+1</f>
        <v>23</v>
      </c>
      <c r="B54" s="14" t="s">
        <v>147</v>
      </c>
      <c r="C54" s="287">
        <f>IFERROR(computation!C17, "n/a")</f>
        <v>0.67485182049110926</v>
      </c>
      <c r="D54" s="196">
        <f>IF(C54="n/a","n/a",IF(C54&lt;criteria!I47,criteria!$J$5,IF(C54&lt;criteria!G47,criteria!$H$5,IF(C54&gt;criteria!E47,criteria!$D$5,criteria!$F$5))))</f>
        <v>0</v>
      </c>
      <c r="E54" s="184"/>
      <c r="F54" s="11"/>
      <c r="G54" s="13" t="s">
        <v>146</v>
      </c>
    </row>
    <row r="55" spans="1:7" s="16" customFormat="1" x14ac:dyDescent="0.25">
      <c r="A55" s="232"/>
      <c r="B55" s="17"/>
      <c r="C55" s="9"/>
      <c r="D55" s="182"/>
      <c r="E55" s="184"/>
      <c r="F55" s="198"/>
      <c r="G55" s="14"/>
    </row>
    <row r="56" spans="1:7" s="16" customFormat="1" ht="12.75" customHeight="1" x14ac:dyDescent="0.25">
      <c r="A56" s="226" t="s">
        <v>145</v>
      </c>
      <c r="B56" s="209"/>
      <c r="C56" s="209"/>
      <c r="D56" s="209"/>
      <c r="E56" s="243"/>
      <c r="F56" s="209"/>
      <c r="G56" s="210"/>
    </row>
    <row r="57" spans="1:7" ht="38.25" x14ac:dyDescent="0.25">
      <c r="A57" s="227">
        <v>24</v>
      </c>
      <c r="B57" s="13" t="s">
        <v>144</v>
      </c>
      <c r="C57" s="287">
        <f>IFERROR(computation!C18, "n/a")</f>
        <v>1</v>
      </c>
      <c r="D57" s="196">
        <f>IF(C57="n/a","n/a",IF(C57&lt;criteria!E50,criteria!$D$5,IF(C57&lt;criteria!G50,criteria!$F$5,IF(C57&lt;criteria!I50,criteria!$H$5,criteria!$J$5))))</f>
        <v>3</v>
      </c>
      <c r="E57" s="181"/>
      <c r="F57" s="181"/>
      <c r="G57" s="14" t="s">
        <v>140</v>
      </c>
    </row>
    <row r="58" spans="1:7" ht="38.25" x14ac:dyDescent="0.25">
      <c r="A58" s="227">
        <f>A57+1</f>
        <v>25</v>
      </c>
      <c r="B58" s="13" t="s">
        <v>143</v>
      </c>
      <c r="C58" s="287">
        <f>IFERROR(computation!C19, "n/a")</f>
        <v>1</v>
      </c>
      <c r="D58" s="196">
        <f>IF(C58="n/a","n/a",IF(C58&lt;criteria!E51,criteria!$D$5,IF(C58&lt;criteria!G51,criteria!$F$5,IF(C58&lt;criteria!I51,criteria!$H$5,criteria!$J$5))))</f>
        <v>3</v>
      </c>
      <c r="E58" s="181"/>
      <c r="F58" s="181" t="s">
        <v>142</v>
      </c>
      <c r="G58" s="14" t="s">
        <v>140</v>
      </c>
    </row>
    <row r="59" spans="1:7" ht="38.25" x14ac:dyDescent="0.25">
      <c r="A59" s="227">
        <f>A58+1</f>
        <v>26</v>
      </c>
      <c r="B59" s="13" t="s">
        <v>141</v>
      </c>
      <c r="C59" s="287" t="str">
        <f>IFERROR(computation!C20, "n/a")</f>
        <v>n/a</v>
      </c>
      <c r="D59" s="196" t="str">
        <f>IF(C59="n/a","n/a",IF(C59&lt;criteria!E52,criteria!$D$5,IF(C59&lt;criteria!G52,criteria!$F$5,IF(C59&lt;criteria!I52,criteria!$H$5,criteria!$J$5))))</f>
        <v>n/a</v>
      </c>
      <c r="E59" s="181"/>
      <c r="F59" s="181"/>
      <c r="G59" s="14" t="s">
        <v>140</v>
      </c>
    </row>
    <row r="60" spans="1:7" s="16" customFormat="1" x14ac:dyDescent="0.25">
      <c r="A60" s="228"/>
      <c r="B60" s="18"/>
      <c r="C60" s="9"/>
      <c r="D60" s="182"/>
      <c r="E60" s="181"/>
      <c r="F60" s="13"/>
      <c r="G60" s="14"/>
    </row>
    <row r="61" spans="1:7" s="16" customFormat="1" ht="12.75" customHeight="1" x14ac:dyDescent="0.25">
      <c r="A61" s="226" t="s">
        <v>139</v>
      </c>
      <c r="B61" s="209"/>
      <c r="C61" s="209"/>
      <c r="D61" s="209"/>
      <c r="E61" s="243"/>
      <c r="F61" s="209"/>
      <c r="G61" s="210"/>
    </row>
    <row r="62" spans="1:7" ht="38.25" x14ac:dyDescent="0.25">
      <c r="A62" s="229">
        <v>27</v>
      </c>
      <c r="B62" s="13" t="s">
        <v>138</v>
      </c>
      <c r="C62" s="15" t="str">
        <f>Questionnaire!Q68</f>
        <v xml:space="preserve">Not Compliant </v>
      </c>
      <c r="D62" s="196">
        <f>IF(C62="n/a","n/a",IF(C62=criteria!C55,criteria!$D$5,IF(C62=criteria!E55,criteria!$F$5,IF(C62=criteria!G55,criteria!$H$5,IF(C62=criteria!I55,criteria!$J$5,0)))))</f>
        <v>0</v>
      </c>
      <c r="E62" s="181"/>
      <c r="F62" s="181"/>
      <c r="G62" s="13" t="s">
        <v>137</v>
      </c>
    </row>
    <row r="63" spans="1:7" ht="51" x14ac:dyDescent="0.25">
      <c r="A63" s="229">
        <f>A62+1</f>
        <v>28</v>
      </c>
      <c r="B63" s="13" t="s">
        <v>136</v>
      </c>
      <c r="C63" s="291" t="str">
        <f>Questionnaire!Q77</f>
        <v>Less than 60.00% Trained</v>
      </c>
      <c r="D63" s="196">
        <f>IF(C63="n/a","n/a",IF(C63=criteria!C56,criteria!$D$5,IF(C63=criteria!E56,criteria!$F$5,IF(C63=criteria!G56,criteria!$H$5,IF(C63=criteria!I56,criteria!$J$5,0)))))</f>
        <v>0</v>
      </c>
      <c r="E63" s="181"/>
      <c r="F63" s="181"/>
      <c r="G63" s="13" t="s">
        <v>134</v>
      </c>
    </row>
    <row r="64" spans="1:7" ht="25.5" x14ac:dyDescent="0.25">
      <c r="A64" s="227">
        <f>+A63+1</f>
        <v>29</v>
      </c>
      <c r="B64" s="13" t="s">
        <v>133</v>
      </c>
      <c r="C64" s="15" t="str">
        <f>Questionnaire!Q85</f>
        <v xml:space="preserve">Not Compliant </v>
      </c>
      <c r="D64" s="196">
        <f>IF(C64="n/a","n/a",IF(C64=criteria!C57,criteria!$D$5,IF(C64=criteria!E57,criteria!$F$5,IF(C64=criteria!G57,criteria!$H$5,IF(C64=criteria!I57,criteria!$J$5,0)))))</f>
        <v>0</v>
      </c>
      <c r="E64" s="181"/>
      <c r="F64" s="181"/>
      <c r="G64" s="13" t="s">
        <v>132</v>
      </c>
    </row>
    <row r="65" spans="1:7" s="16" customFormat="1" x14ac:dyDescent="0.25">
      <c r="A65" s="228"/>
      <c r="B65" s="18"/>
      <c r="C65" s="9"/>
      <c r="D65" s="182"/>
      <c r="E65" s="181"/>
      <c r="F65" s="13"/>
      <c r="G65" s="13"/>
    </row>
    <row r="66" spans="1:7" s="16" customFormat="1" ht="12.75" customHeight="1" x14ac:dyDescent="0.25">
      <c r="A66" s="226" t="s">
        <v>131</v>
      </c>
      <c r="B66" s="209"/>
      <c r="C66" s="209"/>
      <c r="D66" s="209"/>
      <c r="E66" s="243"/>
      <c r="F66" s="209"/>
      <c r="G66" s="210"/>
    </row>
    <row r="67" spans="1:7" ht="89.25" x14ac:dyDescent="0.25">
      <c r="A67" s="229">
        <v>30</v>
      </c>
      <c r="B67" s="13" t="s">
        <v>130</v>
      </c>
      <c r="C67" s="15" t="str">
        <f>Questionnaire!Q90</f>
        <v xml:space="preserve">Fully Compliant </v>
      </c>
      <c r="D67" s="196">
        <f>IF(C67="n/a","n/a",IF(C67=criteria!C60,criteria!$D$5,IF(C67=criteria!E60,criteria!$F$5,IF(C67=criteria!G60,criteria!$H$5,IF(C67=criteria!I60,criteria!$J$5,0)))))</f>
        <v>3</v>
      </c>
      <c r="E67" s="181"/>
      <c r="F67" s="187"/>
      <c r="G67" s="13" t="s">
        <v>129</v>
      </c>
    </row>
    <row r="68" spans="1:7" ht="51" x14ac:dyDescent="0.25">
      <c r="A68" s="229">
        <f>A67+1</f>
        <v>31</v>
      </c>
      <c r="B68" s="13" t="s">
        <v>128</v>
      </c>
      <c r="C68" s="15" t="str">
        <f>Questionnaire!Q102</f>
        <v xml:space="preserve">Fully Compliant </v>
      </c>
      <c r="D68" s="196">
        <f>IF(C68="n/a","n/a",IF(C68=criteria!C61,criteria!$D$5,IF(C68=criteria!E61,criteria!$F$5,IF(C68=criteria!G61,criteria!$H$5,IF(C68=criteria!I61,criteria!$J$5,0)))))</f>
        <v>3</v>
      </c>
      <c r="E68" s="181"/>
      <c r="F68" s="181"/>
      <c r="G68" s="13" t="s">
        <v>127</v>
      </c>
    </row>
    <row r="69" spans="1:7" s="16" customFormat="1" x14ac:dyDescent="0.25">
      <c r="A69" s="230"/>
      <c r="B69" s="18"/>
      <c r="C69" s="9"/>
      <c r="D69" s="182"/>
      <c r="E69" s="181"/>
      <c r="F69" s="13"/>
      <c r="G69" s="13"/>
    </row>
    <row r="70" spans="1:7" s="16" customFormat="1" ht="12.75" customHeight="1" x14ac:dyDescent="0.25">
      <c r="A70" s="226" t="s">
        <v>126</v>
      </c>
      <c r="B70" s="209"/>
      <c r="C70" s="209"/>
      <c r="D70" s="209"/>
      <c r="E70" s="243"/>
      <c r="F70" s="209"/>
      <c r="G70" s="210"/>
    </row>
    <row r="71" spans="1:7" ht="51" x14ac:dyDescent="0.25">
      <c r="A71" s="229">
        <v>32</v>
      </c>
      <c r="B71" s="13" t="s">
        <v>125</v>
      </c>
      <c r="C71" s="15" t="str">
        <f>Questionnaire!Q114</f>
        <v xml:space="preserve">Fully Compliant </v>
      </c>
      <c r="D71" s="196">
        <f>IF(C71="n/a","n/a",IF(C71=criteria!C64,criteria!$D$5,IF(C71=criteria!E64,criteria!$F$5,IF(C71=criteria!G64,criteria!$H$5,IF(C71=criteria!I64,criteria!$J$5,0)))))</f>
        <v>3</v>
      </c>
      <c r="E71" s="181"/>
      <c r="F71" s="181"/>
      <c r="G71" s="13" t="s">
        <v>124</v>
      </c>
    </row>
    <row r="72" spans="1:7" ht="38.25" x14ac:dyDescent="0.25">
      <c r="A72" s="229">
        <f>A71+1</f>
        <v>33</v>
      </c>
      <c r="B72" s="13" t="s">
        <v>123</v>
      </c>
      <c r="C72" s="15" t="str">
        <f>Questionnaire!Q126</f>
        <v>Substantially Compliant</v>
      </c>
      <c r="D72" s="196">
        <f>IF(C72="n/a","n/a",IF(C72=criteria!C65,criteria!$D$5,IF(C72=criteria!E65,criteria!$F$5,IF(C72=criteria!G65,criteria!$H$5,IF(C72=criteria!I65,criteria!$J$5,0)))))</f>
        <v>2</v>
      </c>
      <c r="E72" s="187"/>
      <c r="F72" s="181"/>
      <c r="G72" s="14" t="s">
        <v>122</v>
      </c>
    </row>
    <row r="73" spans="1:7" ht="51" x14ac:dyDescent="0.25">
      <c r="A73" s="229">
        <f>A72+1</f>
        <v>34</v>
      </c>
      <c r="B73" s="13" t="s">
        <v>121</v>
      </c>
      <c r="C73" s="15" t="str">
        <f>Questionnaire!Q135</f>
        <v>On or before 30 days</v>
      </c>
      <c r="D73" s="196">
        <f>IF(C73="n/a","n/a",IF(C73=criteria!C66,criteria!$D$5,IF(C73=criteria!E66,criteria!$F$5,IF(C73=criteria!G66,criteria!$H$5,IF(C73=criteria!I66,criteria!$J$5,0)))))</f>
        <v>3</v>
      </c>
      <c r="E73" s="181"/>
      <c r="F73" s="181"/>
      <c r="G73" s="13" t="s">
        <v>119</v>
      </c>
    </row>
    <row r="74" spans="1:7" s="16" customFormat="1" x14ac:dyDescent="0.25">
      <c r="A74" s="230"/>
      <c r="B74" s="18"/>
      <c r="C74" s="9"/>
      <c r="D74" s="182"/>
      <c r="E74" s="181"/>
      <c r="F74" s="13"/>
      <c r="G74" s="13"/>
    </row>
    <row r="75" spans="1:7" s="16" customFormat="1" ht="12.75" customHeight="1" x14ac:dyDescent="0.25">
      <c r="A75" s="226"/>
      <c r="B75" s="209"/>
      <c r="C75" s="226" t="s">
        <v>118</v>
      </c>
      <c r="D75" s="186">
        <f>IF(AND(D55="n/a",D60="n/a",D65="n/a",D69="n/a",D74="n/a"),"n/a",AVERAGE(D52:D73))</f>
        <v>1.6923076923076923</v>
      </c>
      <c r="E75" s="244"/>
      <c r="F75" s="211"/>
      <c r="G75" s="18"/>
    </row>
    <row r="76" spans="1:7" s="16" customFormat="1" ht="12.75" customHeight="1" x14ac:dyDescent="0.25">
      <c r="A76" s="225" t="s">
        <v>117</v>
      </c>
      <c r="B76" s="207"/>
      <c r="C76" s="207"/>
      <c r="D76" s="207"/>
      <c r="E76" s="243"/>
      <c r="F76" s="207"/>
      <c r="G76" s="208"/>
    </row>
    <row r="77" spans="1:7" s="16" customFormat="1" ht="12.75" customHeight="1" x14ac:dyDescent="0.25">
      <c r="A77" s="233" t="s">
        <v>116</v>
      </c>
      <c r="B77" s="212"/>
      <c r="C77" s="212"/>
      <c r="D77" s="212"/>
      <c r="E77" s="245"/>
      <c r="F77" s="212"/>
      <c r="G77" s="213"/>
    </row>
    <row r="78" spans="1:7" ht="51" x14ac:dyDescent="0.25">
      <c r="A78" s="229">
        <v>35</v>
      </c>
      <c r="B78" s="13" t="s">
        <v>115</v>
      </c>
      <c r="C78" s="15" t="str">
        <f>Questionnaire!Q140</f>
        <v xml:space="preserve">Not Compliant </v>
      </c>
      <c r="D78" s="196">
        <f>IF(C78="n/a","n/a",IF(C78=criteria!C71,criteria!$D$5,IF(C78=criteria!E71,criteria!$F$5,IF(C78=criteria!G71,criteria!$H$5,IF(C78=criteria!I71,criteria!$J$5,0)))))</f>
        <v>0</v>
      </c>
      <c r="E78" s="181"/>
      <c r="F78" s="181"/>
      <c r="G78" s="13" t="s">
        <v>113</v>
      </c>
    </row>
    <row r="79" spans="1:7" x14ac:dyDescent="0.25">
      <c r="A79" s="227">
        <f>A78+1</f>
        <v>36</v>
      </c>
      <c r="B79" s="14" t="s">
        <v>112</v>
      </c>
      <c r="C79" s="287">
        <f>IFERROR(computation!C21, "n/a")</f>
        <v>3.0835509138381201</v>
      </c>
      <c r="D79" s="196">
        <f>IF(C79="n/a","n/a",IF(C79&lt;criteria!E72,criteria!$D$5,IF(C79&lt;criteria!G72,criteria!$F$5,IF(C79&lt;criteria!I72,criteria!$H$5,criteria!$J$5))))</f>
        <v>3</v>
      </c>
      <c r="E79" s="187"/>
      <c r="F79" s="181"/>
      <c r="G79" s="14" t="s">
        <v>111</v>
      </c>
    </row>
    <row r="80" spans="1:7" s="16" customFormat="1" x14ac:dyDescent="0.25">
      <c r="A80" s="228"/>
      <c r="B80" s="17"/>
      <c r="C80" s="9"/>
      <c r="D80" s="182"/>
      <c r="E80" s="187"/>
      <c r="F80" s="13"/>
      <c r="G80" s="14"/>
    </row>
    <row r="81" spans="1:7" s="16" customFormat="1" ht="12.75" customHeight="1" x14ac:dyDescent="0.25">
      <c r="A81" s="226" t="s">
        <v>110</v>
      </c>
      <c r="B81" s="209"/>
      <c r="C81" s="209"/>
      <c r="D81" s="209"/>
      <c r="E81" s="243"/>
      <c r="F81" s="209"/>
      <c r="G81" s="210"/>
    </row>
    <row r="82" spans="1:7" ht="51" x14ac:dyDescent="0.25">
      <c r="A82" s="227">
        <v>37</v>
      </c>
      <c r="B82" s="14" t="s">
        <v>109</v>
      </c>
      <c r="C82" s="15" t="str">
        <f>Questionnaire!Q170</f>
        <v xml:space="preserve">Fully Compliant </v>
      </c>
      <c r="D82" s="196">
        <f>IF(C82="n/a","n/a",IF(C82=criteria!C75,criteria!$D$5,IF(C82=criteria!E75,criteria!$F$5,IF(C82=criteria!G75,criteria!$H$5,IF(C82=criteria!I75,criteria!$J$5,0)))))</f>
        <v>3</v>
      </c>
      <c r="E82" s="181"/>
      <c r="F82" s="181"/>
      <c r="G82" s="13" t="s">
        <v>108</v>
      </c>
    </row>
    <row r="83" spans="1:7" ht="38.25" x14ac:dyDescent="0.25">
      <c r="A83" s="231">
        <f>A82+1</f>
        <v>38</v>
      </c>
      <c r="B83" s="14" t="s">
        <v>107</v>
      </c>
      <c r="C83" s="15" t="str">
        <f>Questionnaire!Q183</f>
        <v>Above 90-100%  compliance</v>
      </c>
      <c r="D83" s="196">
        <f>IF(C83="n/a","n/a",IF(C83=criteria!C76,criteria!$D$5,IF(C83=criteria!E76,criteria!$F$5,IF(C83=criteria!G76,criteria!$H$5,IF(C83=criteria!I76,criteria!$J$5,0)))))</f>
        <v>3</v>
      </c>
      <c r="E83" s="181"/>
      <c r="F83" s="181"/>
      <c r="G83" s="13" t="s">
        <v>105</v>
      </c>
    </row>
    <row r="84" spans="1:7" s="16" customFormat="1" x14ac:dyDescent="0.25">
      <c r="A84" s="232"/>
      <c r="B84" s="17"/>
      <c r="C84" s="9"/>
      <c r="D84" s="182"/>
      <c r="E84" s="181"/>
      <c r="F84" s="13"/>
      <c r="G84" s="13"/>
    </row>
    <row r="85" spans="1:7" s="16" customFormat="1" ht="12.75" customHeight="1" x14ac:dyDescent="0.25">
      <c r="A85" s="226" t="s">
        <v>104</v>
      </c>
      <c r="B85" s="209"/>
      <c r="C85" s="209"/>
      <c r="D85" s="209"/>
      <c r="E85" s="243"/>
      <c r="F85" s="209"/>
      <c r="G85" s="210"/>
    </row>
    <row r="86" spans="1:7" ht="63.75" x14ac:dyDescent="0.25">
      <c r="A86" s="229">
        <v>39</v>
      </c>
      <c r="B86" s="14" t="s">
        <v>103</v>
      </c>
      <c r="C86" s="15" t="str">
        <f>Questionnaire!Q191</f>
        <v>Partially Compliant</v>
      </c>
      <c r="D86" s="20">
        <f>IF(C86="n/a","n/a",IF(C86=criteria!C79,criteria!$D$5,IF(C86=criteria!E79,criteria!$F$5,IF(C86=criteria!G79,criteria!$H$5,IF(C86=criteria!I79,criteria!$J$5,0)))))</f>
        <v>1</v>
      </c>
      <c r="E86" s="181"/>
      <c r="F86" s="181"/>
      <c r="G86" s="13" t="s">
        <v>102</v>
      </c>
    </row>
    <row r="87" spans="1:7" s="16" customFormat="1" ht="12.75" customHeight="1" x14ac:dyDescent="0.25">
      <c r="A87" s="226" t="s">
        <v>101</v>
      </c>
      <c r="B87" s="209"/>
      <c r="C87" s="209"/>
      <c r="D87" s="209"/>
      <c r="E87" s="243"/>
      <c r="F87" s="209"/>
      <c r="G87" s="210"/>
    </row>
    <row r="88" spans="1:7" ht="25.5" x14ac:dyDescent="0.25">
      <c r="A88" s="229">
        <v>40</v>
      </c>
      <c r="B88" s="14" t="s">
        <v>100</v>
      </c>
      <c r="C88" s="15" t="str">
        <f>Questionnaire!Q202</f>
        <v>Partially Compliant</v>
      </c>
      <c r="D88" s="20">
        <f>IF(C88="n/a","n/a",IF(C88=criteria!C81,criteria!$D$5,IF(C88=criteria!E81,criteria!$F$5,IF(C88=criteria!G81,criteria!$H$5,IF(C88=criteria!I81,criteria!$J$5,0)))))</f>
        <v>1</v>
      </c>
      <c r="E88" s="181"/>
      <c r="F88" s="181"/>
      <c r="G88" s="13" t="s">
        <v>98</v>
      </c>
    </row>
    <row r="89" spans="1:7" s="16" customFormat="1" ht="12.75" customHeight="1" x14ac:dyDescent="0.25">
      <c r="A89" s="226"/>
      <c r="B89" s="209"/>
      <c r="C89" s="226" t="s">
        <v>97</v>
      </c>
      <c r="D89" s="186">
        <f>IF(AND(D80="n/a",D84="n/a",D86="n/a",D88="n/a"),"n/a",AVERAGE(D78:D88))</f>
        <v>1.8333333333333333</v>
      </c>
      <c r="E89" s="244"/>
      <c r="F89" s="211"/>
      <c r="G89" s="18"/>
    </row>
    <row r="90" spans="1:7" s="16" customFormat="1" ht="23.25" customHeight="1" x14ac:dyDescent="0.25">
      <c r="A90" s="226" t="s">
        <v>96</v>
      </c>
      <c r="B90" s="209"/>
      <c r="C90" s="210"/>
      <c r="D90" s="188">
        <f>AVERAGE(D89,D75,D49,D32)</f>
        <v>1.7980769230769231</v>
      </c>
      <c r="E90" s="244"/>
      <c r="F90" s="211"/>
      <c r="G90" s="18"/>
    </row>
    <row r="91" spans="1:7" s="22" customFormat="1" x14ac:dyDescent="0.25">
      <c r="A91" s="234"/>
      <c r="B91" s="189"/>
      <c r="C91" s="289"/>
      <c r="D91" s="190"/>
      <c r="E91" s="112"/>
      <c r="F91" s="112"/>
      <c r="G91" s="112"/>
    </row>
    <row r="92" spans="1:7" s="23" customFormat="1" ht="45" customHeight="1" x14ac:dyDescent="0.25">
      <c r="A92" s="334" t="s">
        <v>95</v>
      </c>
      <c r="B92" s="334"/>
      <c r="C92" s="334"/>
      <c r="D92" s="334"/>
      <c r="E92" s="334"/>
      <c r="F92" s="334"/>
      <c r="G92" s="334"/>
    </row>
    <row r="93" spans="1:7" s="23" customFormat="1" ht="12.75" customHeight="1" x14ac:dyDescent="0.25">
      <c r="A93" s="235"/>
      <c r="B93" s="202"/>
      <c r="C93" s="24"/>
      <c r="D93" s="25"/>
      <c r="E93" s="26"/>
      <c r="F93" s="202"/>
      <c r="G93" s="202"/>
    </row>
    <row r="94" spans="1:7" s="23" customFormat="1" ht="12.75" customHeight="1" x14ac:dyDescent="0.25">
      <c r="A94" s="23" t="s">
        <v>94</v>
      </c>
      <c r="B94" s="214"/>
      <c r="C94" s="214"/>
      <c r="D94" s="214"/>
      <c r="E94" s="112"/>
      <c r="F94" s="214"/>
      <c r="G94" s="214"/>
    </row>
    <row r="95" spans="1:7" s="22" customFormat="1" x14ac:dyDescent="0.25">
      <c r="A95" s="114"/>
      <c r="B95" s="26"/>
      <c r="C95" s="27"/>
      <c r="D95" s="28"/>
      <c r="E95" s="26"/>
      <c r="F95" s="26"/>
      <c r="G95" s="26"/>
    </row>
    <row r="96" spans="1:7" s="22" customFormat="1" x14ac:dyDescent="0.25">
      <c r="A96" s="114"/>
      <c r="B96" s="26"/>
      <c r="C96" s="27"/>
      <c r="D96" s="28"/>
      <c r="E96" s="26"/>
      <c r="F96" s="26"/>
      <c r="G96" s="26"/>
    </row>
    <row r="97" spans="1:7" s="22" customFormat="1" x14ac:dyDescent="0.25">
      <c r="A97" s="114"/>
      <c r="B97" s="191" t="s">
        <v>93</v>
      </c>
      <c r="C97" s="21"/>
      <c r="D97" s="192"/>
      <c r="E97" s="26"/>
      <c r="F97" s="26"/>
      <c r="G97" s="26"/>
    </row>
    <row r="98" spans="1:7" s="22" customFormat="1" x14ac:dyDescent="0.25">
      <c r="A98" s="114"/>
      <c r="B98" s="191"/>
      <c r="C98" s="21"/>
      <c r="D98" s="192"/>
      <c r="E98" s="26"/>
      <c r="F98" s="26"/>
      <c r="G98" s="26"/>
    </row>
    <row r="99" spans="1:7" s="22" customFormat="1" x14ac:dyDescent="0.25">
      <c r="A99" s="114"/>
      <c r="B99" s="76" t="s">
        <v>92</v>
      </c>
      <c r="C99" s="215" t="s">
        <v>91</v>
      </c>
      <c r="D99" s="216" t="s">
        <v>90</v>
      </c>
      <c r="E99" s="26"/>
      <c r="F99" s="26"/>
      <c r="G99" s="26"/>
    </row>
    <row r="100" spans="1:7" s="22" customFormat="1" x14ac:dyDescent="0.25">
      <c r="A100" s="114"/>
      <c r="B100" s="82"/>
      <c r="C100" s="217"/>
      <c r="D100" s="218"/>
      <c r="E100" s="26"/>
      <c r="F100" s="26"/>
      <c r="G100" s="26"/>
    </row>
    <row r="101" spans="1:7" s="22" customFormat="1" ht="25.5" x14ac:dyDescent="0.25">
      <c r="A101" s="114"/>
      <c r="B101" s="93" t="s">
        <v>89</v>
      </c>
      <c r="C101" s="29">
        <v>3</v>
      </c>
      <c r="D101" s="193">
        <f>D32</f>
        <v>1.4166666666666667</v>
      </c>
      <c r="E101" s="26"/>
      <c r="F101" s="26"/>
      <c r="G101" s="26"/>
    </row>
    <row r="102" spans="1:7" s="22" customFormat="1" ht="25.5" x14ac:dyDescent="0.25">
      <c r="A102" s="114"/>
      <c r="B102" s="93" t="s">
        <v>88</v>
      </c>
      <c r="C102" s="29">
        <v>3</v>
      </c>
      <c r="D102" s="193">
        <f>D49</f>
        <v>2.25</v>
      </c>
      <c r="E102" s="26"/>
      <c r="F102" s="26"/>
      <c r="G102" s="26"/>
    </row>
    <row r="103" spans="1:7" s="22" customFormat="1" ht="25.5" x14ac:dyDescent="0.25">
      <c r="A103" s="114"/>
      <c r="B103" s="93" t="s">
        <v>87</v>
      </c>
      <c r="C103" s="29">
        <v>3</v>
      </c>
      <c r="D103" s="193">
        <f>D75</f>
        <v>1.6923076923076923</v>
      </c>
      <c r="E103" s="26"/>
      <c r="F103" s="26"/>
      <c r="G103" s="26"/>
    </row>
    <row r="104" spans="1:7" s="22" customFormat="1" ht="25.5" x14ac:dyDescent="0.25">
      <c r="A104" s="114"/>
      <c r="B104" s="93" t="s">
        <v>86</v>
      </c>
      <c r="C104" s="29">
        <v>3</v>
      </c>
      <c r="D104" s="193">
        <f>D89</f>
        <v>1.8333333333333333</v>
      </c>
      <c r="E104" s="26"/>
      <c r="F104" s="26"/>
      <c r="G104" s="26"/>
    </row>
    <row r="105" spans="1:7" s="22" customFormat="1" x14ac:dyDescent="0.25">
      <c r="A105" s="114"/>
      <c r="B105" s="194" t="s">
        <v>85</v>
      </c>
      <c r="C105" s="199">
        <v>3</v>
      </c>
      <c r="D105" s="195">
        <f>D90</f>
        <v>1.7980769230769231</v>
      </c>
      <c r="E105" s="26"/>
      <c r="F105" s="26"/>
      <c r="G105" s="26"/>
    </row>
    <row r="106" spans="1:7" s="22" customFormat="1" x14ac:dyDescent="0.25">
      <c r="A106" s="236"/>
      <c r="B106" s="112"/>
      <c r="C106" s="27"/>
      <c r="D106" s="192"/>
      <c r="E106" s="112"/>
      <c r="F106" s="112"/>
      <c r="G106" s="112"/>
    </row>
  </sheetData>
  <sheetProtection sheet="1" objects="1" scenarios="1" formatCells="0" formatColumns="0" formatRows="0" selectLockedCells="1"/>
  <protectedRanges>
    <protectedRange sqref="A7:G8" name="Range4"/>
    <protectedRange sqref="E15:E16 E27:E30 E35:E36 E19:E24 E41:E43 E46:E47 E52:E54 E57:E59 E62:E64 E67:E68 E71:E73 E78:E79 E82:E83 E86 E88 E39" name="Range3"/>
    <protectedRange sqref="D15:D16 D27:D30 D41:D43 D52:D54 D57:D59 D19:D24 D78:D79 D35:D36 D62:D64 D46:D47 D67:D68 D86 D88 D82:D83 D71:D73 D39" name="Range1"/>
    <protectedRange sqref="C15:C16 C27:C30 C41:C43 C52:C54 C19:C24 C78:C79 C35:C36 C46:C47 C62:C64 C67:C68 C71:C73 C82:C83 C86 C88 C39 C57:C59" name="Range2"/>
  </protectedRanges>
  <dataConsolidate/>
  <mergeCells count="6">
    <mergeCell ref="E11:E12"/>
    <mergeCell ref="G11:G12"/>
    <mergeCell ref="C11:C12"/>
    <mergeCell ref="D11:D12"/>
    <mergeCell ref="A92:G92"/>
    <mergeCell ref="B11:B12"/>
  </mergeCells>
  <printOptions horizontalCentered="1"/>
  <pageMargins left="0.25" right="0.25" top="0.5" bottom="0.5" header="0.3" footer="0.3"/>
  <pageSetup paperSize="9" scale="75" orientation="portrait" r:id="rId1"/>
  <headerFooter alignWithMargins="0"/>
  <extLst>
    <ext xmlns:x14="http://schemas.microsoft.com/office/spreadsheetml/2009/9/main" uri="{CCE6A557-97BC-4b89-ADB6-D9C93CAAB3DF}">
      <x14:dataValidations xmlns:xm="http://schemas.microsoft.com/office/excel/2006/main" count="8">
        <x14:dataValidation type="list" allowBlank="1" showInputMessage="1" showErrorMessage="1" errorTitle="Invalid Entry" error="Please choose &quot;n/a&quot; if indicator is noit applicable in your organization.">
          <x14:formula1>
            <xm:f>criteria!$L$7</xm:f>
          </x14:formula1>
          <xm:sqref>C15:C16 C19:C23</xm:sqref>
        </x14:dataValidation>
        <x14:dataValidation type="list" allowBlank="1" showInputMessage="1" showErrorMessage="1" errorTitle="Invalid Entry!" error="Please choose &quot;n/a&quot; if the indicator is not applicable to your organization.">
          <x14:formula1>
            <xm:f>criteria!$L$7</xm:f>
          </x14:formula1>
          <xm:sqref>C27:C29 C79 C41:C42 C52:C54 C57:C59</xm:sqref>
        </x14:dataValidation>
        <x14:dataValidation type="list" allowBlank="1" showInputMessage="1" showErrorMessage="1" errorTitle="Invalid Entry!" error="Please choose correct value from the drop down list.">
          <x14:formula1>
            <xm:f>criteria!$L$5:$L$7</xm:f>
          </x14:formula1>
          <xm:sqref>C24 C64 C78 C39</xm:sqref>
        </x14:dataValidation>
        <x14:dataValidation type="list" allowBlank="1" showInputMessage="1" showErrorMessage="1" errorTitle="Invalid Entry!" error="Please choose correct value from the drop down list.">
          <x14:formula1>
            <xm:f>criteria!$L$9:$L$13</xm:f>
          </x14:formula1>
          <xm:sqref>C30 C35:C36 C46:C47 C62 C86 C88 C82 C71:C72 C67:C68</xm:sqref>
        </x14:dataValidation>
        <x14:dataValidation type="list" allowBlank="1" showInputMessage="1" showErrorMessage="1" errorTitle="Invalid Entry!" error="Please choose correct value from the drop down list.">
          <x14:formula1>
            <xm:f>criteria!$L$27:$L$31</xm:f>
          </x14:formula1>
          <xm:sqref>C83</xm:sqref>
        </x14:dataValidation>
        <x14:dataValidation type="list" allowBlank="1" showInputMessage="1" showErrorMessage="1" errorTitle="Invalid Entry!" error="Please choose correct value from the drop down list.">
          <x14:formula1>
            <xm:f>criteria!$L$21:$L$25</xm:f>
          </x14:formula1>
          <xm:sqref>C73</xm:sqref>
        </x14:dataValidation>
        <x14:dataValidation type="list" allowBlank="1" showInputMessage="1" showErrorMessage="1" errorTitle="Invalid Entry!" error="Please choose correct value from the drop down list.">
          <x14:formula1>
            <xm:f>criteria!$L$15:$L$19</xm:f>
          </x14:formula1>
          <xm:sqref>C63</xm:sqref>
        </x14:dataValidation>
        <x14:dataValidation type="list" allowBlank="1" showInputMessage="1" errorTitle="Invalid Entry!" error="Please choose &quot;n/a&quot; if the indicator is not applicable to your organization.">
          <x14:formula1>
            <xm:f>criteria!$L$7</xm:f>
          </x14:formula1>
          <xm:sqref>C43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7"/>
  <sheetViews>
    <sheetView tabSelected="1" topLeftCell="A130" zoomScale="85" zoomScaleNormal="85" workbookViewId="0">
      <selection activeCell="C34" sqref="C34"/>
    </sheetView>
  </sheetViews>
  <sheetFormatPr defaultRowHeight="12.75" x14ac:dyDescent="0.2"/>
  <cols>
    <col min="1" max="1" width="33.7109375" style="298" customWidth="1"/>
    <col min="2" max="2" width="48.140625" style="298" customWidth="1"/>
    <col min="3" max="3" width="56.28515625" style="298" bestFit="1" customWidth="1"/>
    <col min="4" max="4" width="27" style="298" bestFit="1" customWidth="1"/>
    <col min="5" max="5" width="27.140625" style="298" customWidth="1"/>
    <col min="6" max="6" width="27.7109375" style="298" bestFit="1" customWidth="1"/>
    <col min="7" max="256" width="9.140625" style="262"/>
    <col min="257" max="257" width="14.7109375" style="262" customWidth="1"/>
    <col min="258" max="258" width="48.140625" style="262" customWidth="1"/>
    <col min="259" max="259" width="56.28515625" style="262" bestFit="1" customWidth="1"/>
    <col min="260" max="260" width="27" style="262" bestFit="1" customWidth="1"/>
    <col min="261" max="261" width="24" style="262" bestFit="1" customWidth="1"/>
    <col min="262" max="262" width="27.7109375" style="262" bestFit="1" customWidth="1"/>
    <col min="263" max="512" width="9.140625" style="262"/>
    <col min="513" max="513" width="14.7109375" style="262" customWidth="1"/>
    <col min="514" max="514" width="48.140625" style="262" customWidth="1"/>
    <col min="515" max="515" width="56.28515625" style="262" bestFit="1" customWidth="1"/>
    <col min="516" max="516" width="27" style="262" bestFit="1" customWidth="1"/>
    <col min="517" max="517" width="24" style="262" bestFit="1" customWidth="1"/>
    <col min="518" max="518" width="27.7109375" style="262" bestFit="1" customWidth="1"/>
    <col min="519" max="768" width="9.140625" style="262"/>
    <col min="769" max="769" width="14.7109375" style="262" customWidth="1"/>
    <col min="770" max="770" width="48.140625" style="262" customWidth="1"/>
    <col min="771" max="771" width="56.28515625" style="262" bestFit="1" customWidth="1"/>
    <col min="772" max="772" width="27" style="262" bestFit="1" customWidth="1"/>
    <col min="773" max="773" width="24" style="262" bestFit="1" customWidth="1"/>
    <col min="774" max="774" width="27.7109375" style="262" bestFit="1" customWidth="1"/>
    <col min="775" max="1024" width="9.140625" style="262"/>
    <col min="1025" max="1025" width="14.7109375" style="262" customWidth="1"/>
    <col min="1026" max="1026" width="48.140625" style="262" customWidth="1"/>
    <col min="1027" max="1027" width="56.28515625" style="262" bestFit="1" customWidth="1"/>
    <col min="1028" max="1028" width="27" style="262" bestFit="1" customWidth="1"/>
    <col min="1029" max="1029" width="24" style="262" bestFit="1" customWidth="1"/>
    <col min="1030" max="1030" width="27.7109375" style="262" bestFit="1" customWidth="1"/>
    <col min="1031" max="1280" width="9.140625" style="262"/>
    <col min="1281" max="1281" width="14.7109375" style="262" customWidth="1"/>
    <col min="1282" max="1282" width="48.140625" style="262" customWidth="1"/>
    <col min="1283" max="1283" width="56.28515625" style="262" bestFit="1" customWidth="1"/>
    <col min="1284" max="1284" width="27" style="262" bestFit="1" customWidth="1"/>
    <col min="1285" max="1285" width="24" style="262" bestFit="1" customWidth="1"/>
    <col min="1286" max="1286" width="27.7109375" style="262" bestFit="1" customWidth="1"/>
    <col min="1287" max="1536" width="9.140625" style="262"/>
    <col min="1537" max="1537" width="14.7109375" style="262" customWidth="1"/>
    <col min="1538" max="1538" width="48.140625" style="262" customWidth="1"/>
    <col min="1539" max="1539" width="56.28515625" style="262" bestFit="1" customWidth="1"/>
    <col min="1540" max="1540" width="27" style="262" bestFit="1" customWidth="1"/>
    <col min="1541" max="1541" width="24" style="262" bestFit="1" customWidth="1"/>
    <col min="1542" max="1542" width="27.7109375" style="262" bestFit="1" customWidth="1"/>
    <col min="1543" max="1792" width="9.140625" style="262"/>
    <col min="1793" max="1793" width="14.7109375" style="262" customWidth="1"/>
    <col min="1794" max="1794" width="48.140625" style="262" customWidth="1"/>
    <col min="1795" max="1795" width="56.28515625" style="262" bestFit="1" customWidth="1"/>
    <col min="1796" max="1796" width="27" style="262" bestFit="1" customWidth="1"/>
    <col min="1797" max="1797" width="24" style="262" bestFit="1" customWidth="1"/>
    <col min="1798" max="1798" width="27.7109375" style="262" bestFit="1" customWidth="1"/>
    <col min="1799" max="2048" width="9.140625" style="262"/>
    <col min="2049" max="2049" width="14.7109375" style="262" customWidth="1"/>
    <col min="2050" max="2050" width="48.140625" style="262" customWidth="1"/>
    <col min="2051" max="2051" width="56.28515625" style="262" bestFit="1" customWidth="1"/>
    <col min="2052" max="2052" width="27" style="262" bestFit="1" customWidth="1"/>
    <col min="2053" max="2053" width="24" style="262" bestFit="1" customWidth="1"/>
    <col min="2054" max="2054" width="27.7109375" style="262" bestFit="1" customWidth="1"/>
    <col min="2055" max="2304" width="9.140625" style="262"/>
    <col min="2305" max="2305" width="14.7109375" style="262" customWidth="1"/>
    <col min="2306" max="2306" width="48.140625" style="262" customWidth="1"/>
    <col min="2307" max="2307" width="56.28515625" style="262" bestFit="1" customWidth="1"/>
    <col min="2308" max="2308" width="27" style="262" bestFit="1" customWidth="1"/>
    <col min="2309" max="2309" width="24" style="262" bestFit="1" customWidth="1"/>
    <col min="2310" max="2310" width="27.7109375" style="262" bestFit="1" customWidth="1"/>
    <col min="2311" max="2560" width="9.140625" style="262"/>
    <col min="2561" max="2561" width="14.7109375" style="262" customWidth="1"/>
    <col min="2562" max="2562" width="48.140625" style="262" customWidth="1"/>
    <col min="2563" max="2563" width="56.28515625" style="262" bestFit="1" customWidth="1"/>
    <col min="2564" max="2564" width="27" style="262" bestFit="1" customWidth="1"/>
    <col min="2565" max="2565" width="24" style="262" bestFit="1" customWidth="1"/>
    <col min="2566" max="2566" width="27.7109375" style="262" bestFit="1" customWidth="1"/>
    <col min="2567" max="2816" width="9.140625" style="262"/>
    <col min="2817" max="2817" width="14.7109375" style="262" customWidth="1"/>
    <col min="2818" max="2818" width="48.140625" style="262" customWidth="1"/>
    <col min="2819" max="2819" width="56.28515625" style="262" bestFit="1" customWidth="1"/>
    <col min="2820" max="2820" width="27" style="262" bestFit="1" customWidth="1"/>
    <col min="2821" max="2821" width="24" style="262" bestFit="1" customWidth="1"/>
    <col min="2822" max="2822" width="27.7109375" style="262" bestFit="1" customWidth="1"/>
    <col min="2823" max="3072" width="9.140625" style="262"/>
    <col min="3073" max="3073" width="14.7109375" style="262" customWidth="1"/>
    <col min="3074" max="3074" width="48.140625" style="262" customWidth="1"/>
    <col min="3075" max="3075" width="56.28515625" style="262" bestFit="1" customWidth="1"/>
    <col min="3076" max="3076" width="27" style="262" bestFit="1" customWidth="1"/>
    <col min="3077" max="3077" width="24" style="262" bestFit="1" customWidth="1"/>
    <col min="3078" max="3078" width="27.7109375" style="262" bestFit="1" customWidth="1"/>
    <col min="3079" max="3328" width="9.140625" style="262"/>
    <col min="3329" max="3329" width="14.7109375" style="262" customWidth="1"/>
    <col min="3330" max="3330" width="48.140625" style="262" customWidth="1"/>
    <col min="3331" max="3331" width="56.28515625" style="262" bestFit="1" customWidth="1"/>
    <col min="3332" max="3332" width="27" style="262" bestFit="1" customWidth="1"/>
    <col min="3333" max="3333" width="24" style="262" bestFit="1" customWidth="1"/>
    <col min="3334" max="3334" width="27.7109375" style="262" bestFit="1" customWidth="1"/>
    <col min="3335" max="3584" width="9.140625" style="262"/>
    <col min="3585" max="3585" width="14.7109375" style="262" customWidth="1"/>
    <col min="3586" max="3586" width="48.140625" style="262" customWidth="1"/>
    <col min="3587" max="3587" width="56.28515625" style="262" bestFit="1" customWidth="1"/>
    <col min="3588" max="3588" width="27" style="262" bestFit="1" customWidth="1"/>
    <col min="3589" max="3589" width="24" style="262" bestFit="1" customWidth="1"/>
    <col min="3590" max="3590" width="27.7109375" style="262" bestFit="1" customWidth="1"/>
    <col min="3591" max="3840" width="9.140625" style="262"/>
    <col min="3841" max="3841" width="14.7109375" style="262" customWidth="1"/>
    <col min="3842" max="3842" width="48.140625" style="262" customWidth="1"/>
    <col min="3843" max="3843" width="56.28515625" style="262" bestFit="1" customWidth="1"/>
    <col min="3844" max="3844" width="27" style="262" bestFit="1" customWidth="1"/>
    <col min="3845" max="3845" width="24" style="262" bestFit="1" customWidth="1"/>
    <col min="3846" max="3846" width="27.7109375" style="262" bestFit="1" customWidth="1"/>
    <col min="3847" max="4096" width="9.140625" style="262"/>
    <col min="4097" max="4097" width="14.7109375" style="262" customWidth="1"/>
    <col min="4098" max="4098" width="48.140625" style="262" customWidth="1"/>
    <col min="4099" max="4099" width="56.28515625" style="262" bestFit="1" customWidth="1"/>
    <col min="4100" max="4100" width="27" style="262" bestFit="1" customWidth="1"/>
    <col min="4101" max="4101" width="24" style="262" bestFit="1" customWidth="1"/>
    <col min="4102" max="4102" width="27.7109375" style="262" bestFit="1" customWidth="1"/>
    <col min="4103" max="4352" width="9.140625" style="262"/>
    <col min="4353" max="4353" width="14.7109375" style="262" customWidth="1"/>
    <col min="4354" max="4354" width="48.140625" style="262" customWidth="1"/>
    <col min="4355" max="4355" width="56.28515625" style="262" bestFit="1" customWidth="1"/>
    <col min="4356" max="4356" width="27" style="262" bestFit="1" customWidth="1"/>
    <col min="4357" max="4357" width="24" style="262" bestFit="1" customWidth="1"/>
    <col min="4358" max="4358" width="27.7109375" style="262" bestFit="1" customWidth="1"/>
    <col min="4359" max="4608" width="9.140625" style="262"/>
    <col min="4609" max="4609" width="14.7109375" style="262" customWidth="1"/>
    <col min="4610" max="4610" width="48.140625" style="262" customWidth="1"/>
    <col min="4611" max="4611" width="56.28515625" style="262" bestFit="1" customWidth="1"/>
    <col min="4612" max="4612" width="27" style="262" bestFit="1" customWidth="1"/>
    <col min="4613" max="4613" width="24" style="262" bestFit="1" customWidth="1"/>
    <col min="4614" max="4614" width="27.7109375" style="262" bestFit="1" customWidth="1"/>
    <col min="4615" max="4864" width="9.140625" style="262"/>
    <col min="4865" max="4865" width="14.7109375" style="262" customWidth="1"/>
    <col min="4866" max="4866" width="48.140625" style="262" customWidth="1"/>
    <col min="4867" max="4867" width="56.28515625" style="262" bestFit="1" customWidth="1"/>
    <col min="4868" max="4868" width="27" style="262" bestFit="1" customWidth="1"/>
    <col min="4869" max="4869" width="24" style="262" bestFit="1" customWidth="1"/>
    <col min="4870" max="4870" width="27.7109375" style="262" bestFit="1" customWidth="1"/>
    <col min="4871" max="5120" width="9.140625" style="262"/>
    <col min="5121" max="5121" width="14.7109375" style="262" customWidth="1"/>
    <col min="5122" max="5122" width="48.140625" style="262" customWidth="1"/>
    <col min="5123" max="5123" width="56.28515625" style="262" bestFit="1" customWidth="1"/>
    <col min="5124" max="5124" width="27" style="262" bestFit="1" customWidth="1"/>
    <col min="5125" max="5125" width="24" style="262" bestFit="1" customWidth="1"/>
    <col min="5126" max="5126" width="27.7109375" style="262" bestFit="1" customWidth="1"/>
    <col min="5127" max="5376" width="9.140625" style="262"/>
    <col min="5377" max="5377" width="14.7109375" style="262" customWidth="1"/>
    <col min="5378" max="5378" width="48.140625" style="262" customWidth="1"/>
    <col min="5379" max="5379" width="56.28515625" style="262" bestFit="1" customWidth="1"/>
    <col min="5380" max="5380" width="27" style="262" bestFit="1" customWidth="1"/>
    <col min="5381" max="5381" width="24" style="262" bestFit="1" customWidth="1"/>
    <col min="5382" max="5382" width="27.7109375" style="262" bestFit="1" customWidth="1"/>
    <col min="5383" max="5632" width="9.140625" style="262"/>
    <col min="5633" max="5633" width="14.7109375" style="262" customWidth="1"/>
    <col min="5634" max="5634" width="48.140625" style="262" customWidth="1"/>
    <col min="5635" max="5635" width="56.28515625" style="262" bestFit="1" customWidth="1"/>
    <col min="5636" max="5636" width="27" style="262" bestFit="1" customWidth="1"/>
    <col min="5637" max="5637" width="24" style="262" bestFit="1" customWidth="1"/>
    <col min="5638" max="5638" width="27.7109375" style="262" bestFit="1" customWidth="1"/>
    <col min="5639" max="5888" width="9.140625" style="262"/>
    <col min="5889" max="5889" width="14.7109375" style="262" customWidth="1"/>
    <col min="5890" max="5890" width="48.140625" style="262" customWidth="1"/>
    <col min="5891" max="5891" width="56.28515625" style="262" bestFit="1" customWidth="1"/>
    <col min="5892" max="5892" width="27" style="262" bestFit="1" customWidth="1"/>
    <col min="5893" max="5893" width="24" style="262" bestFit="1" customWidth="1"/>
    <col min="5894" max="5894" width="27.7109375" style="262" bestFit="1" customWidth="1"/>
    <col min="5895" max="6144" width="9.140625" style="262"/>
    <col min="6145" max="6145" width="14.7109375" style="262" customWidth="1"/>
    <col min="6146" max="6146" width="48.140625" style="262" customWidth="1"/>
    <col min="6147" max="6147" width="56.28515625" style="262" bestFit="1" customWidth="1"/>
    <col min="6148" max="6148" width="27" style="262" bestFit="1" customWidth="1"/>
    <col min="6149" max="6149" width="24" style="262" bestFit="1" customWidth="1"/>
    <col min="6150" max="6150" width="27.7109375" style="262" bestFit="1" customWidth="1"/>
    <col min="6151" max="6400" width="9.140625" style="262"/>
    <col min="6401" max="6401" width="14.7109375" style="262" customWidth="1"/>
    <col min="6402" max="6402" width="48.140625" style="262" customWidth="1"/>
    <col min="6403" max="6403" width="56.28515625" style="262" bestFit="1" customWidth="1"/>
    <col min="6404" max="6404" width="27" style="262" bestFit="1" customWidth="1"/>
    <col min="6405" max="6405" width="24" style="262" bestFit="1" customWidth="1"/>
    <col min="6406" max="6406" width="27.7109375" style="262" bestFit="1" customWidth="1"/>
    <col min="6407" max="6656" width="9.140625" style="262"/>
    <col min="6657" max="6657" width="14.7109375" style="262" customWidth="1"/>
    <col min="6658" max="6658" width="48.140625" style="262" customWidth="1"/>
    <col min="6659" max="6659" width="56.28515625" style="262" bestFit="1" customWidth="1"/>
    <col min="6660" max="6660" width="27" style="262" bestFit="1" customWidth="1"/>
    <col min="6661" max="6661" width="24" style="262" bestFit="1" customWidth="1"/>
    <col min="6662" max="6662" width="27.7109375" style="262" bestFit="1" customWidth="1"/>
    <col min="6663" max="6912" width="9.140625" style="262"/>
    <col min="6913" max="6913" width="14.7109375" style="262" customWidth="1"/>
    <col min="6914" max="6914" width="48.140625" style="262" customWidth="1"/>
    <col min="6915" max="6915" width="56.28515625" style="262" bestFit="1" customWidth="1"/>
    <col min="6916" max="6916" width="27" style="262" bestFit="1" customWidth="1"/>
    <col min="6917" max="6917" width="24" style="262" bestFit="1" customWidth="1"/>
    <col min="6918" max="6918" width="27.7109375" style="262" bestFit="1" customWidth="1"/>
    <col min="6919" max="7168" width="9.140625" style="262"/>
    <col min="7169" max="7169" width="14.7109375" style="262" customWidth="1"/>
    <col min="7170" max="7170" width="48.140625" style="262" customWidth="1"/>
    <col min="7171" max="7171" width="56.28515625" style="262" bestFit="1" customWidth="1"/>
    <col min="7172" max="7172" width="27" style="262" bestFit="1" customWidth="1"/>
    <col min="7173" max="7173" width="24" style="262" bestFit="1" customWidth="1"/>
    <col min="7174" max="7174" width="27.7109375" style="262" bestFit="1" customWidth="1"/>
    <col min="7175" max="7424" width="9.140625" style="262"/>
    <col min="7425" max="7425" width="14.7109375" style="262" customWidth="1"/>
    <col min="7426" max="7426" width="48.140625" style="262" customWidth="1"/>
    <col min="7427" max="7427" width="56.28515625" style="262" bestFit="1" customWidth="1"/>
    <col min="7428" max="7428" width="27" style="262" bestFit="1" customWidth="1"/>
    <col min="7429" max="7429" width="24" style="262" bestFit="1" customWidth="1"/>
    <col min="7430" max="7430" width="27.7109375" style="262" bestFit="1" customWidth="1"/>
    <col min="7431" max="7680" width="9.140625" style="262"/>
    <col min="7681" max="7681" width="14.7109375" style="262" customWidth="1"/>
    <col min="7682" max="7682" width="48.140625" style="262" customWidth="1"/>
    <col min="7683" max="7683" width="56.28515625" style="262" bestFit="1" customWidth="1"/>
    <col min="7684" max="7684" width="27" style="262" bestFit="1" customWidth="1"/>
    <col min="7685" max="7685" width="24" style="262" bestFit="1" customWidth="1"/>
    <col min="7686" max="7686" width="27.7109375" style="262" bestFit="1" customWidth="1"/>
    <col min="7687" max="7936" width="9.140625" style="262"/>
    <col min="7937" max="7937" width="14.7109375" style="262" customWidth="1"/>
    <col min="7938" max="7938" width="48.140625" style="262" customWidth="1"/>
    <col min="7939" max="7939" width="56.28515625" style="262" bestFit="1" customWidth="1"/>
    <col min="7940" max="7940" width="27" style="262" bestFit="1" customWidth="1"/>
    <col min="7941" max="7941" width="24" style="262" bestFit="1" customWidth="1"/>
    <col min="7942" max="7942" width="27.7109375" style="262" bestFit="1" customWidth="1"/>
    <col min="7943" max="8192" width="9.140625" style="262"/>
    <col min="8193" max="8193" width="14.7109375" style="262" customWidth="1"/>
    <col min="8194" max="8194" width="48.140625" style="262" customWidth="1"/>
    <col min="8195" max="8195" width="56.28515625" style="262" bestFit="1" customWidth="1"/>
    <col min="8196" max="8196" width="27" style="262" bestFit="1" customWidth="1"/>
    <col min="8197" max="8197" width="24" style="262" bestFit="1" customWidth="1"/>
    <col min="8198" max="8198" width="27.7109375" style="262" bestFit="1" customWidth="1"/>
    <col min="8199" max="8448" width="9.140625" style="262"/>
    <col min="8449" max="8449" width="14.7109375" style="262" customWidth="1"/>
    <col min="8450" max="8450" width="48.140625" style="262" customWidth="1"/>
    <col min="8451" max="8451" width="56.28515625" style="262" bestFit="1" customWidth="1"/>
    <col min="8452" max="8452" width="27" style="262" bestFit="1" customWidth="1"/>
    <col min="8453" max="8453" width="24" style="262" bestFit="1" customWidth="1"/>
    <col min="8454" max="8454" width="27.7109375" style="262" bestFit="1" customWidth="1"/>
    <col min="8455" max="8704" width="9.140625" style="262"/>
    <col min="8705" max="8705" width="14.7109375" style="262" customWidth="1"/>
    <col min="8706" max="8706" width="48.140625" style="262" customWidth="1"/>
    <col min="8707" max="8707" width="56.28515625" style="262" bestFit="1" customWidth="1"/>
    <col min="8708" max="8708" width="27" style="262" bestFit="1" customWidth="1"/>
    <col min="8709" max="8709" width="24" style="262" bestFit="1" customWidth="1"/>
    <col min="8710" max="8710" width="27.7109375" style="262" bestFit="1" customWidth="1"/>
    <col min="8711" max="8960" width="9.140625" style="262"/>
    <col min="8961" max="8961" width="14.7109375" style="262" customWidth="1"/>
    <col min="8962" max="8962" width="48.140625" style="262" customWidth="1"/>
    <col min="8963" max="8963" width="56.28515625" style="262" bestFit="1" customWidth="1"/>
    <col min="8964" max="8964" width="27" style="262" bestFit="1" customWidth="1"/>
    <col min="8965" max="8965" width="24" style="262" bestFit="1" customWidth="1"/>
    <col min="8966" max="8966" width="27.7109375" style="262" bestFit="1" customWidth="1"/>
    <col min="8967" max="9216" width="9.140625" style="262"/>
    <col min="9217" max="9217" width="14.7109375" style="262" customWidth="1"/>
    <col min="9218" max="9218" width="48.140625" style="262" customWidth="1"/>
    <col min="9219" max="9219" width="56.28515625" style="262" bestFit="1" customWidth="1"/>
    <col min="9220" max="9220" width="27" style="262" bestFit="1" customWidth="1"/>
    <col min="9221" max="9221" width="24" style="262" bestFit="1" customWidth="1"/>
    <col min="9222" max="9222" width="27.7109375" style="262" bestFit="1" customWidth="1"/>
    <col min="9223" max="9472" width="9.140625" style="262"/>
    <col min="9473" max="9473" width="14.7109375" style="262" customWidth="1"/>
    <col min="9474" max="9474" width="48.140625" style="262" customWidth="1"/>
    <col min="9475" max="9475" width="56.28515625" style="262" bestFit="1" customWidth="1"/>
    <col min="9476" max="9476" width="27" style="262" bestFit="1" customWidth="1"/>
    <col min="9477" max="9477" width="24" style="262" bestFit="1" customWidth="1"/>
    <col min="9478" max="9478" width="27.7109375" style="262" bestFit="1" customWidth="1"/>
    <col min="9479" max="9728" width="9.140625" style="262"/>
    <col min="9729" max="9729" width="14.7109375" style="262" customWidth="1"/>
    <col min="9730" max="9730" width="48.140625" style="262" customWidth="1"/>
    <col min="9731" max="9731" width="56.28515625" style="262" bestFit="1" customWidth="1"/>
    <col min="9732" max="9732" width="27" style="262" bestFit="1" customWidth="1"/>
    <col min="9733" max="9733" width="24" style="262" bestFit="1" customWidth="1"/>
    <col min="9734" max="9734" width="27.7109375" style="262" bestFit="1" customWidth="1"/>
    <col min="9735" max="9984" width="9.140625" style="262"/>
    <col min="9985" max="9985" width="14.7109375" style="262" customWidth="1"/>
    <col min="9986" max="9986" width="48.140625" style="262" customWidth="1"/>
    <col min="9987" max="9987" width="56.28515625" style="262" bestFit="1" customWidth="1"/>
    <col min="9988" max="9988" width="27" style="262" bestFit="1" customWidth="1"/>
    <col min="9989" max="9989" width="24" style="262" bestFit="1" customWidth="1"/>
    <col min="9990" max="9990" width="27.7109375" style="262" bestFit="1" customWidth="1"/>
    <col min="9991" max="10240" width="9.140625" style="262"/>
    <col min="10241" max="10241" width="14.7109375" style="262" customWidth="1"/>
    <col min="10242" max="10242" width="48.140625" style="262" customWidth="1"/>
    <col min="10243" max="10243" width="56.28515625" style="262" bestFit="1" customWidth="1"/>
    <col min="10244" max="10244" width="27" style="262" bestFit="1" customWidth="1"/>
    <col min="10245" max="10245" width="24" style="262" bestFit="1" customWidth="1"/>
    <col min="10246" max="10246" width="27.7109375" style="262" bestFit="1" customWidth="1"/>
    <col min="10247" max="10496" width="9.140625" style="262"/>
    <col min="10497" max="10497" width="14.7109375" style="262" customWidth="1"/>
    <col min="10498" max="10498" width="48.140625" style="262" customWidth="1"/>
    <col min="10499" max="10499" width="56.28515625" style="262" bestFit="1" customWidth="1"/>
    <col min="10500" max="10500" width="27" style="262" bestFit="1" customWidth="1"/>
    <col min="10501" max="10501" width="24" style="262" bestFit="1" customWidth="1"/>
    <col min="10502" max="10502" width="27.7109375" style="262" bestFit="1" customWidth="1"/>
    <col min="10503" max="10752" width="9.140625" style="262"/>
    <col min="10753" max="10753" width="14.7109375" style="262" customWidth="1"/>
    <col min="10754" max="10754" width="48.140625" style="262" customWidth="1"/>
    <col min="10755" max="10755" width="56.28515625" style="262" bestFit="1" customWidth="1"/>
    <col min="10756" max="10756" width="27" style="262" bestFit="1" customWidth="1"/>
    <col min="10757" max="10757" width="24" style="262" bestFit="1" customWidth="1"/>
    <col min="10758" max="10758" width="27.7109375" style="262" bestFit="1" customWidth="1"/>
    <col min="10759" max="11008" width="9.140625" style="262"/>
    <col min="11009" max="11009" width="14.7109375" style="262" customWidth="1"/>
    <col min="11010" max="11010" width="48.140625" style="262" customWidth="1"/>
    <col min="11011" max="11011" width="56.28515625" style="262" bestFit="1" customWidth="1"/>
    <col min="11012" max="11012" width="27" style="262" bestFit="1" customWidth="1"/>
    <col min="11013" max="11013" width="24" style="262" bestFit="1" customWidth="1"/>
    <col min="11014" max="11014" width="27.7109375" style="262" bestFit="1" customWidth="1"/>
    <col min="11015" max="11264" width="9.140625" style="262"/>
    <col min="11265" max="11265" width="14.7109375" style="262" customWidth="1"/>
    <col min="11266" max="11266" width="48.140625" style="262" customWidth="1"/>
    <col min="11267" max="11267" width="56.28515625" style="262" bestFit="1" customWidth="1"/>
    <col min="11268" max="11268" width="27" style="262" bestFit="1" customWidth="1"/>
    <col min="11269" max="11269" width="24" style="262" bestFit="1" customWidth="1"/>
    <col min="11270" max="11270" width="27.7109375" style="262" bestFit="1" customWidth="1"/>
    <col min="11271" max="11520" width="9.140625" style="262"/>
    <col min="11521" max="11521" width="14.7109375" style="262" customWidth="1"/>
    <col min="11522" max="11522" width="48.140625" style="262" customWidth="1"/>
    <col min="11523" max="11523" width="56.28515625" style="262" bestFit="1" customWidth="1"/>
    <col min="11524" max="11524" width="27" style="262" bestFit="1" customWidth="1"/>
    <col min="11525" max="11525" width="24" style="262" bestFit="1" customWidth="1"/>
    <col min="11526" max="11526" width="27.7109375" style="262" bestFit="1" customWidth="1"/>
    <col min="11527" max="11776" width="9.140625" style="262"/>
    <col min="11777" max="11777" width="14.7109375" style="262" customWidth="1"/>
    <col min="11778" max="11778" width="48.140625" style="262" customWidth="1"/>
    <col min="11779" max="11779" width="56.28515625" style="262" bestFit="1" customWidth="1"/>
    <col min="11780" max="11780" width="27" style="262" bestFit="1" customWidth="1"/>
    <col min="11781" max="11781" width="24" style="262" bestFit="1" customWidth="1"/>
    <col min="11782" max="11782" width="27.7109375" style="262" bestFit="1" customWidth="1"/>
    <col min="11783" max="12032" width="9.140625" style="262"/>
    <col min="12033" max="12033" width="14.7109375" style="262" customWidth="1"/>
    <col min="12034" max="12034" width="48.140625" style="262" customWidth="1"/>
    <col min="12035" max="12035" width="56.28515625" style="262" bestFit="1" customWidth="1"/>
    <col min="12036" max="12036" width="27" style="262" bestFit="1" customWidth="1"/>
    <col min="12037" max="12037" width="24" style="262" bestFit="1" customWidth="1"/>
    <col min="12038" max="12038" width="27.7109375" style="262" bestFit="1" customWidth="1"/>
    <col min="12039" max="12288" width="9.140625" style="262"/>
    <col min="12289" max="12289" width="14.7109375" style="262" customWidth="1"/>
    <col min="12290" max="12290" width="48.140625" style="262" customWidth="1"/>
    <col min="12291" max="12291" width="56.28515625" style="262" bestFit="1" customWidth="1"/>
    <col min="12292" max="12292" width="27" style="262" bestFit="1" customWidth="1"/>
    <col min="12293" max="12293" width="24" style="262" bestFit="1" customWidth="1"/>
    <col min="12294" max="12294" width="27.7109375" style="262" bestFit="1" customWidth="1"/>
    <col min="12295" max="12544" width="9.140625" style="262"/>
    <col min="12545" max="12545" width="14.7109375" style="262" customWidth="1"/>
    <col min="12546" max="12546" width="48.140625" style="262" customWidth="1"/>
    <col min="12547" max="12547" width="56.28515625" style="262" bestFit="1" customWidth="1"/>
    <col min="12548" max="12548" width="27" style="262" bestFit="1" customWidth="1"/>
    <col min="12549" max="12549" width="24" style="262" bestFit="1" customWidth="1"/>
    <col min="12550" max="12550" width="27.7109375" style="262" bestFit="1" customWidth="1"/>
    <col min="12551" max="12800" width="9.140625" style="262"/>
    <col min="12801" max="12801" width="14.7109375" style="262" customWidth="1"/>
    <col min="12802" max="12802" width="48.140625" style="262" customWidth="1"/>
    <col min="12803" max="12803" width="56.28515625" style="262" bestFit="1" customWidth="1"/>
    <col min="12804" max="12804" width="27" style="262" bestFit="1" customWidth="1"/>
    <col min="12805" max="12805" width="24" style="262" bestFit="1" customWidth="1"/>
    <col min="12806" max="12806" width="27.7109375" style="262" bestFit="1" customWidth="1"/>
    <col min="12807" max="13056" width="9.140625" style="262"/>
    <col min="13057" max="13057" width="14.7109375" style="262" customWidth="1"/>
    <col min="13058" max="13058" width="48.140625" style="262" customWidth="1"/>
    <col min="13059" max="13059" width="56.28515625" style="262" bestFit="1" customWidth="1"/>
    <col min="13060" max="13060" width="27" style="262" bestFit="1" customWidth="1"/>
    <col min="13061" max="13061" width="24" style="262" bestFit="1" customWidth="1"/>
    <col min="13062" max="13062" width="27.7109375" style="262" bestFit="1" customWidth="1"/>
    <col min="13063" max="13312" width="9.140625" style="262"/>
    <col min="13313" max="13313" width="14.7109375" style="262" customWidth="1"/>
    <col min="13314" max="13314" width="48.140625" style="262" customWidth="1"/>
    <col min="13315" max="13315" width="56.28515625" style="262" bestFit="1" customWidth="1"/>
    <col min="13316" max="13316" width="27" style="262" bestFit="1" customWidth="1"/>
    <col min="13317" max="13317" width="24" style="262" bestFit="1" customWidth="1"/>
    <col min="13318" max="13318" width="27.7109375" style="262" bestFit="1" customWidth="1"/>
    <col min="13319" max="13568" width="9.140625" style="262"/>
    <col min="13569" max="13569" width="14.7109375" style="262" customWidth="1"/>
    <col min="13570" max="13570" width="48.140625" style="262" customWidth="1"/>
    <col min="13571" max="13571" width="56.28515625" style="262" bestFit="1" customWidth="1"/>
    <col min="13572" max="13572" width="27" style="262" bestFit="1" customWidth="1"/>
    <col min="13573" max="13573" width="24" style="262" bestFit="1" customWidth="1"/>
    <col min="13574" max="13574" width="27.7109375" style="262" bestFit="1" customWidth="1"/>
    <col min="13575" max="13824" width="9.140625" style="262"/>
    <col min="13825" max="13825" width="14.7109375" style="262" customWidth="1"/>
    <col min="13826" max="13826" width="48.140625" style="262" customWidth="1"/>
    <col min="13827" max="13827" width="56.28515625" style="262" bestFit="1" customWidth="1"/>
    <col min="13828" max="13828" width="27" style="262" bestFit="1" customWidth="1"/>
    <col min="13829" max="13829" width="24" style="262" bestFit="1" customWidth="1"/>
    <col min="13830" max="13830" width="27.7109375" style="262" bestFit="1" customWidth="1"/>
    <col min="13831" max="14080" width="9.140625" style="262"/>
    <col min="14081" max="14081" width="14.7109375" style="262" customWidth="1"/>
    <col min="14082" max="14082" width="48.140625" style="262" customWidth="1"/>
    <col min="14083" max="14083" width="56.28515625" style="262" bestFit="1" customWidth="1"/>
    <col min="14084" max="14084" width="27" style="262" bestFit="1" customWidth="1"/>
    <col min="14085" max="14085" width="24" style="262" bestFit="1" customWidth="1"/>
    <col min="14086" max="14086" width="27.7109375" style="262" bestFit="1" customWidth="1"/>
    <col min="14087" max="14336" width="9.140625" style="262"/>
    <col min="14337" max="14337" width="14.7109375" style="262" customWidth="1"/>
    <col min="14338" max="14338" width="48.140625" style="262" customWidth="1"/>
    <col min="14339" max="14339" width="56.28515625" style="262" bestFit="1" customWidth="1"/>
    <col min="14340" max="14340" width="27" style="262" bestFit="1" customWidth="1"/>
    <col min="14341" max="14341" width="24" style="262" bestFit="1" customWidth="1"/>
    <col min="14342" max="14342" width="27.7109375" style="262" bestFit="1" customWidth="1"/>
    <col min="14343" max="14592" width="9.140625" style="262"/>
    <col min="14593" max="14593" width="14.7109375" style="262" customWidth="1"/>
    <col min="14594" max="14594" width="48.140625" style="262" customWidth="1"/>
    <col min="14595" max="14595" width="56.28515625" style="262" bestFit="1" customWidth="1"/>
    <col min="14596" max="14596" width="27" style="262" bestFit="1" customWidth="1"/>
    <col min="14597" max="14597" width="24" style="262" bestFit="1" customWidth="1"/>
    <col min="14598" max="14598" width="27.7109375" style="262" bestFit="1" customWidth="1"/>
    <col min="14599" max="14848" width="9.140625" style="262"/>
    <col min="14849" max="14849" width="14.7109375" style="262" customWidth="1"/>
    <col min="14850" max="14850" width="48.140625" style="262" customWidth="1"/>
    <col min="14851" max="14851" width="56.28515625" style="262" bestFit="1" customWidth="1"/>
    <col min="14852" max="14852" width="27" style="262" bestFit="1" customWidth="1"/>
    <col min="14853" max="14853" width="24" style="262" bestFit="1" customWidth="1"/>
    <col min="14854" max="14854" width="27.7109375" style="262" bestFit="1" customWidth="1"/>
    <col min="14855" max="15104" width="9.140625" style="262"/>
    <col min="15105" max="15105" width="14.7109375" style="262" customWidth="1"/>
    <col min="15106" max="15106" width="48.140625" style="262" customWidth="1"/>
    <col min="15107" max="15107" width="56.28515625" style="262" bestFit="1" customWidth="1"/>
    <col min="15108" max="15108" width="27" style="262" bestFit="1" customWidth="1"/>
    <col min="15109" max="15109" width="24" style="262" bestFit="1" customWidth="1"/>
    <col min="15110" max="15110" width="27.7109375" style="262" bestFit="1" customWidth="1"/>
    <col min="15111" max="15360" width="9.140625" style="262"/>
    <col min="15361" max="15361" width="14.7109375" style="262" customWidth="1"/>
    <col min="15362" max="15362" width="48.140625" style="262" customWidth="1"/>
    <col min="15363" max="15363" width="56.28515625" style="262" bestFit="1" customWidth="1"/>
    <col min="15364" max="15364" width="27" style="262" bestFit="1" customWidth="1"/>
    <col min="15365" max="15365" width="24" style="262" bestFit="1" customWidth="1"/>
    <col min="15366" max="15366" width="27.7109375" style="262" bestFit="1" customWidth="1"/>
    <col min="15367" max="15616" width="9.140625" style="262"/>
    <col min="15617" max="15617" width="14.7109375" style="262" customWidth="1"/>
    <col min="15618" max="15618" width="48.140625" style="262" customWidth="1"/>
    <col min="15619" max="15619" width="56.28515625" style="262" bestFit="1" customWidth="1"/>
    <col min="15620" max="15620" width="27" style="262" bestFit="1" customWidth="1"/>
    <col min="15621" max="15621" width="24" style="262" bestFit="1" customWidth="1"/>
    <col min="15622" max="15622" width="27.7109375" style="262" bestFit="1" customWidth="1"/>
    <col min="15623" max="15872" width="9.140625" style="262"/>
    <col min="15873" max="15873" width="14.7109375" style="262" customWidth="1"/>
    <col min="15874" max="15874" width="48.140625" style="262" customWidth="1"/>
    <col min="15875" max="15875" width="56.28515625" style="262" bestFit="1" customWidth="1"/>
    <col min="15876" max="15876" width="27" style="262" bestFit="1" customWidth="1"/>
    <col min="15877" max="15877" width="24" style="262" bestFit="1" customWidth="1"/>
    <col min="15878" max="15878" width="27.7109375" style="262" bestFit="1" customWidth="1"/>
    <col min="15879" max="16128" width="9.140625" style="262"/>
    <col min="16129" max="16129" width="14.7109375" style="262" customWidth="1"/>
    <col min="16130" max="16130" width="48.140625" style="262" customWidth="1"/>
    <col min="16131" max="16131" width="56.28515625" style="262" bestFit="1" customWidth="1"/>
    <col min="16132" max="16132" width="27" style="262" bestFit="1" customWidth="1"/>
    <col min="16133" max="16133" width="24" style="262" bestFit="1" customWidth="1"/>
    <col min="16134" max="16134" width="27.7109375" style="262" bestFit="1" customWidth="1"/>
    <col min="16135" max="16384" width="9.140625" style="262"/>
  </cols>
  <sheetData>
    <row r="1" spans="1:6" ht="15.75" x14ac:dyDescent="0.25">
      <c r="A1" s="335" t="s">
        <v>296</v>
      </c>
      <c r="B1" s="335"/>
      <c r="C1" s="335"/>
      <c r="D1" s="335"/>
      <c r="E1" s="335"/>
      <c r="F1" s="335"/>
    </row>
    <row r="2" spans="1:6" ht="15.75" x14ac:dyDescent="0.25">
      <c r="A2" s="294"/>
      <c r="B2" s="294"/>
      <c r="C2" s="294"/>
      <c r="D2" s="294"/>
      <c r="E2" s="294"/>
      <c r="F2" s="294"/>
    </row>
    <row r="3" spans="1:6" ht="15.75" x14ac:dyDescent="0.25">
      <c r="A3" s="335" t="s">
        <v>297</v>
      </c>
      <c r="B3" s="335"/>
      <c r="C3" s="335"/>
      <c r="D3" s="335"/>
      <c r="E3" s="335"/>
      <c r="F3" s="335"/>
    </row>
    <row r="5" spans="1:6" x14ac:dyDescent="0.2">
      <c r="A5" s="299" t="s">
        <v>298</v>
      </c>
      <c r="E5" s="299" t="s">
        <v>299</v>
      </c>
    </row>
    <row r="6" spans="1:6" ht="13.5" thickBot="1" x14ac:dyDescent="0.25"/>
    <row r="7" spans="1:6" ht="16.5" thickBot="1" x14ac:dyDescent="0.3">
      <c r="A7" s="300" t="s">
        <v>300</v>
      </c>
      <c r="B7" s="314" t="s">
        <v>301</v>
      </c>
      <c r="C7" s="315" t="s">
        <v>302</v>
      </c>
      <c r="D7" s="300" t="s">
        <v>303</v>
      </c>
      <c r="E7" s="314" t="s">
        <v>304</v>
      </c>
      <c r="F7" s="316" t="s">
        <v>305</v>
      </c>
    </row>
    <row r="8" spans="1:6" s="263" customFormat="1" ht="60" x14ac:dyDescent="0.25">
      <c r="A8" s="301" t="s">
        <v>525</v>
      </c>
      <c r="B8" s="305" t="s">
        <v>523</v>
      </c>
      <c r="C8" s="306" t="s">
        <v>447</v>
      </c>
      <c r="D8" s="307" t="s">
        <v>452</v>
      </c>
      <c r="E8" s="339" t="s">
        <v>456</v>
      </c>
      <c r="F8" s="307" t="s">
        <v>457</v>
      </c>
    </row>
    <row r="9" spans="1:6" s="298" customFormat="1" ht="15" x14ac:dyDescent="0.2">
      <c r="A9" s="301"/>
      <c r="B9" s="306"/>
      <c r="C9" s="306"/>
      <c r="D9" s="307"/>
      <c r="E9" s="340"/>
      <c r="F9" s="307"/>
    </row>
    <row r="10" spans="1:6" ht="75" x14ac:dyDescent="0.2">
      <c r="A10" s="301" t="s">
        <v>426</v>
      </c>
      <c r="B10" s="305" t="s">
        <v>524</v>
      </c>
      <c r="C10" s="306" t="s">
        <v>448</v>
      </c>
      <c r="D10" s="307" t="s">
        <v>453</v>
      </c>
      <c r="E10" s="340"/>
      <c r="F10" s="307" t="s">
        <v>458</v>
      </c>
    </row>
    <row r="11" spans="1:6" ht="15" x14ac:dyDescent="0.2">
      <c r="A11" s="301"/>
      <c r="B11" s="308"/>
      <c r="C11" s="306"/>
      <c r="D11" s="307"/>
      <c r="E11" s="340"/>
      <c r="F11" s="307"/>
    </row>
    <row r="12" spans="1:6" ht="45" x14ac:dyDescent="0.2">
      <c r="A12" s="301" t="s">
        <v>427</v>
      </c>
      <c r="B12" s="308"/>
      <c r="C12" s="306" t="s">
        <v>449</v>
      </c>
      <c r="D12" s="307" t="s">
        <v>454</v>
      </c>
      <c r="E12" s="340"/>
      <c r="F12" s="307" t="s">
        <v>459</v>
      </c>
    </row>
    <row r="13" spans="1:6" ht="15" x14ac:dyDescent="0.2">
      <c r="A13" s="302"/>
      <c r="B13" s="308"/>
      <c r="C13" s="306"/>
      <c r="D13" s="307"/>
      <c r="E13" s="340"/>
      <c r="F13" s="307"/>
    </row>
    <row r="14" spans="1:6" ht="15" x14ac:dyDescent="0.2">
      <c r="A14" s="302"/>
      <c r="B14" s="308"/>
      <c r="C14" s="306" t="s">
        <v>450</v>
      </c>
      <c r="D14" s="307" t="s">
        <v>455</v>
      </c>
      <c r="E14" s="340"/>
      <c r="F14" s="309">
        <v>70000</v>
      </c>
    </row>
    <row r="15" spans="1:6" ht="15" x14ac:dyDescent="0.2">
      <c r="A15" s="302"/>
      <c r="B15" s="308"/>
      <c r="C15" s="306"/>
      <c r="D15" s="308"/>
      <c r="E15" s="340"/>
      <c r="F15" s="307"/>
    </row>
    <row r="16" spans="1:6" ht="30" x14ac:dyDescent="0.2">
      <c r="A16" s="302"/>
      <c r="B16" s="308"/>
      <c r="C16" s="306" t="s">
        <v>451</v>
      </c>
      <c r="D16" s="308"/>
      <c r="E16" s="340"/>
      <c r="F16" s="307" t="s">
        <v>460</v>
      </c>
    </row>
    <row r="17" spans="1:6" ht="15" x14ac:dyDescent="0.2">
      <c r="A17" s="302"/>
      <c r="B17" s="308"/>
      <c r="C17" s="308"/>
      <c r="D17" s="308"/>
      <c r="E17" s="340"/>
      <c r="F17" s="307"/>
    </row>
    <row r="18" spans="1:6" ht="15" x14ac:dyDescent="0.2">
      <c r="A18" s="302"/>
      <c r="B18" s="308"/>
      <c r="C18" s="308"/>
      <c r="D18" s="308"/>
      <c r="E18" s="340"/>
      <c r="F18" s="307" t="s">
        <v>461</v>
      </c>
    </row>
    <row r="19" spans="1:6" ht="15" x14ac:dyDescent="0.2">
      <c r="A19" s="302"/>
      <c r="B19" s="308"/>
      <c r="C19" s="308"/>
      <c r="D19" s="308"/>
      <c r="E19" s="340"/>
      <c r="F19" s="307"/>
    </row>
    <row r="20" spans="1:6" ht="15" x14ac:dyDescent="0.2">
      <c r="A20" s="302"/>
      <c r="B20" s="308"/>
      <c r="C20" s="308"/>
      <c r="D20" s="308"/>
      <c r="E20" s="340"/>
      <c r="F20" s="309">
        <v>150000</v>
      </c>
    </row>
    <row r="21" spans="1:6" ht="15" x14ac:dyDescent="0.2">
      <c r="A21" s="302"/>
      <c r="B21" s="308"/>
      <c r="C21" s="308"/>
      <c r="D21" s="308"/>
      <c r="E21" s="340"/>
      <c r="F21" s="307"/>
    </row>
    <row r="22" spans="1:6" ht="15" x14ac:dyDescent="0.2">
      <c r="A22" s="302"/>
      <c r="B22" s="308"/>
      <c r="C22" s="308"/>
      <c r="D22" s="308"/>
      <c r="E22" s="340"/>
      <c r="F22" s="307"/>
    </row>
    <row r="23" spans="1:6" ht="15" x14ac:dyDescent="0.2">
      <c r="A23" s="302"/>
      <c r="B23" s="308"/>
      <c r="C23" s="308"/>
      <c r="D23" s="308"/>
      <c r="E23" s="340"/>
      <c r="F23" s="307" t="s">
        <v>462</v>
      </c>
    </row>
    <row r="24" spans="1:6" ht="15" x14ac:dyDescent="0.2">
      <c r="A24" s="302"/>
      <c r="B24" s="308"/>
      <c r="C24" s="308"/>
      <c r="D24" s="308"/>
      <c r="E24" s="340"/>
      <c r="F24" s="307"/>
    </row>
    <row r="25" spans="1:6" ht="15.75" thickBot="1" x14ac:dyDescent="0.25">
      <c r="A25" s="302"/>
      <c r="B25" s="308"/>
      <c r="C25" s="308"/>
      <c r="D25" s="308"/>
      <c r="E25" s="340"/>
      <c r="F25" s="309">
        <v>220000</v>
      </c>
    </row>
    <row r="26" spans="1:6" ht="15" x14ac:dyDescent="0.2">
      <c r="A26" s="336" t="s">
        <v>428</v>
      </c>
      <c r="B26" s="336" t="s">
        <v>463</v>
      </c>
      <c r="C26" s="317" t="s">
        <v>464</v>
      </c>
      <c r="D26" s="339" t="s">
        <v>466</v>
      </c>
      <c r="E26" s="339" t="s">
        <v>456</v>
      </c>
      <c r="F26" s="339"/>
    </row>
    <row r="27" spans="1:6" ht="15" x14ac:dyDescent="0.2">
      <c r="A27" s="337"/>
      <c r="B27" s="337"/>
      <c r="C27" s="307"/>
      <c r="D27" s="340"/>
      <c r="E27" s="340"/>
      <c r="F27" s="340"/>
    </row>
    <row r="28" spans="1:6" ht="65.25" customHeight="1" thickBot="1" x14ac:dyDescent="0.25">
      <c r="A28" s="338"/>
      <c r="B28" s="338"/>
      <c r="C28" s="311" t="s">
        <v>465</v>
      </c>
      <c r="D28" s="341"/>
      <c r="E28" s="341"/>
      <c r="F28" s="341"/>
    </row>
    <row r="29" spans="1:6" ht="60" x14ac:dyDescent="0.2">
      <c r="A29" s="301" t="s">
        <v>429</v>
      </c>
      <c r="B29" s="336" t="s">
        <v>463</v>
      </c>
      <c r="C29" s="306" t="s">
        <v>464</v>
      </c>
      <c r="D29" s="339"/>
      <c r="E29" s="339"/>
      <c r="F29" s="339"/>
    </row>
    <row r="30" spans="1:6" ht="15" x14ac:dyDescent="0.2">
      <c r="A30" s="301"/>
      <c r="B30" s="337"/>
      <c r="C30" s="306"/>
      <c r="D30" s="340"/>
      <c r="E30" s="340"/>
      <c r="F30" s="340"/>
    </row>
    <row r="31" spans="1:6" ht="75" x14ac:dyDescent="0.2">
      <c r="A31" s="301" t="s">
        <v>430</v>
      </c>
      <c r="B31" s="337"/>
      <c r="C31" s="306" t="s">
        <v>467</v>
      </c>
      <c r="D31" s="340"/>
      <c r="E31" s="340"/>
      <c r="F31" s="340"/>
    </row>
    <row r="32" spans="1:6" ht="15" x14ac:dyDescent="0.2">
      <c r="A32" s="302"/>
      <c r="B32" s="337"/>
      <c r="C32" s="306"/>
      <c r="D32" s="340"/>
      <c r="E32" s="340"/>
      <c r="F32" s="340"/>
    </row>
    <row r="33" spans="1:6" ht="30" x14ac:dyDescent="0.2">
      <c r="A33" s="302"/>
      <c r="B33" s="337"/>
      <c r="C33" s="306" t="s">
        <v>449</v>
      </c>
      <c r="D33" s="340"/>
      <c r="E33" s="340"/>
      <c r="F33" s="340"/>
    </row>
    <row r="34" spans="1:6" ht="15" x14ac:dyDescent="0.2">
      <c r="A34" s="302"/>
      <c r="B34" s="337"/>
      <c r="C34" s="306"/>
      <c r="D34" s="340"/>
      <c r="E34" s="340"/>
      <c r="F34" s="340"/>
    </row>
    <row r="35" spans="1:6" ht="15" x14ac:dyDescent="0.2">
      <c r="A35" s="302"/>
      <c r="B35" s="337"/>
      <c r="C35" s="306" t="s">
        <v>450</v>
      </c>
      <c r="D35" s="340"/>
      <c r="E35" s="340"/>
      <c r="F35" s="340"/>
    </row>
    <row r="36" spans="1:6" ht="15" x14ac:dyDescent="0.2">
      <c r="A36" s="302"/>
      <c r="B36" s="337"/>
      <c r="C36" s="306"/>
      <c r="D36" s="340"/>
      <c r="E36" s="340"/>
      <c r="F36" s="340"/>
    </row>
    <row r="37" spans="1:6" ht="60" x14ac:dyDescent="0.2">
      <c r="A37" s="302"/>
      <c r="B37" s="337"/>
      <c r="C37" s="306" t="s">
        <v>468</v>
      </c>
      <c r="D37" s="340"/>
      <c r="E37" s="340"/>
      <c r="F37" s="340"/>
    </row>
    <row r="38" spans="1:6" ht="15" x14ac:dyDescent="0.2">
      <c r="A38" s="302"/>
      <c r="B38" s="337"/>
      <c r="C38" s="306"/>
      <c r="D38" s="340"/>
      <c r="E38" s="340"/>
      <c r="F38" s="340"/>
    </row>
    <row r="39" spans="1:6" ht="150.75" thickBot="1" x14ac:dyDescent="0.25">
      <c r="A39" s="303"/>
      <c r="B39" s="338"/>
      <c r="C39" s="312" t="s">
        <v>469</v>
      </c>
      <c r="D39" s="341"/>
      <c r="E39" s="341"/>
      <c r="F39" s="341"/>
    </row>
    <row r="40" spans="1:6" ht="45" x14ac:dyDescent="0.2">
      <c r="A40" s="301" t="s">
        <v>526</v>
      </c>
      <c r="B40" s="336" t="s">
        <v>470</v>
      </c>
      <c r="C40" s="306" t="s">
        <v>471</v>
      </c>
      <c r="D40" s="307" t="s">
        <v>453</v>
      </c>
      <c r="E40" s="342">
        <v>41913</v>
      </c>
      <c r="F40" s="339"/>
    </row>
    <row r="41" spans="1:6" ht="15" x14ac:dyDescent="0.2">
      <c r="A41" s="301"/>
      <c r="B41" s="337"/>
      <c r="C41" s="306"/>
      <c r="D41" s="307"/>
      <c r="E41" s="343"/>
      <c r="F41" s="340"/>
    </row>
    <row r="42" spans="1:6" ht="45.75" thickBot="1" x14ac:dyDescent="0.25">
      <c r="A42" s="304" t="s">
        <v>431</v>
      </c>
      <c r="B42" s="338"/>
      <c r="C42" s="312" t="s">
        <v>472</v>
      </c>
      <c r="D42" s="311" t="s">
        <v>473</v>
      </c>
      <c r="E42" s="344"/>
      <c r="F42" s="341"/>
    </row>
    <row r="43" spans="1:6" ht="60" x14ac:dyDescent="0.2">
      <c r="A43" s="301" t="s">
        <v>432</v>
      </c>
      <c r="B43" s="336" t="s">
        <v>474</v>
      </c>
      <c r="C43" s="306" t="s">
        <v>447</v>
      </c>
      <c r="D43" s="307" t="s">
        <v>478</v>
      </c>
      <c r="E43" s="342">
        <v>41913</v>
      </c>
      <c r="F43" s="339"/>
    </row>
    <row r="44" spans="1:6" ht="15" x14ac:dyDescent="0.2">
      <c r="A44" s="301"/>
      <c r="B44" s="337"/>
      <c r="C44" s="306"/>
      <c r="D44" s="307"/>
      <c r="E44" s="343"/>
      <c r="F44" s="340"/>
    </row>
    <row r="45" spans="1:6" ht="75" x14ac:dyDescent="0.2">
      <c r="A45" s="301" t="s">
        <v>433</v>
      </c>
      <c r="B45" s="337"/>
      <c r="C45" s="306" t="s">
        <v>448</v>
      </c>
      <c r="D45" s="307" t="s">
        <v>453</v>
      </c>
      <c r="E45" s="343"/>
      <c r="F45" s="340"/>
    </row>
    <row r="46" spans="1:6" ht="15" x14ac:dyDescent="0.2">
      <c r="A46" s="302"/>
      <c r="B46" s="337"/>
      <c r="C46" s="306"/>
      <c r="D46" s="307"/>
      <c r="E46" s="343"/>
      <c r="F46" s="340"/>
    </row>
    <row r="47" spans="1:6" ht="30" x14ac:dyDescent="0.2">
      <c r="A47" s="302"/>
      <c r="B47" s="337"/>
      <c r="C47" s="306" t="s">
        <v>449</v>
      </c>
      <c r="D47" s="307" t="s">
        <v>454</v>
      </c>
      <c r="E47" s="343"/>
      <c r="F47" s="340"/>
    </row>
    <row r="48" spans="1:6" ht="15" x14ac:dyDescent="0.2">
      <c r="A48" s="302"/>
      <c r="B48" s="337"/>
      <c r="C48" s="306"/>
      <c r="D48" s="307"/>
      <c r="E48" s="343"/>
      <c r="F48" s="340"/>
    </row>
    <row r="49" spans="1:6" ht="15" x14ac:dyDescent="0.2">
      <c r="A49" s="302"/>
      <c r="B49" s="337"/>
      <c r="C49" s="306" t="s">
        <v>475</v>
      </c>
      <c r="D49" s="307" t="s">
        <v>455</v>
      </c>
      <c r="E49" s="343"/>
      <c r="F49" s="340"/>
    </row>
    <row r="50" spans="1:6" ht="15" x14ac:dyDescent="0.2">
      <c r="A50" s="302"/>
      <c r="B50" s="337"/>
      <c r="C50" s="306"/>
      <c r="D50" s="308"/>
      <c r="E50" s="343"/>
      <c r="F50" s="340"/>
    </row>
    <row r="51" spans="1:6" ht="60" x14ac:dyDescent="0.2">
      <c r="A51" s="302"/>
      <c r="B51" s="337"/>
      <c r="C51" s="306" t="s">
        <v>468</v>
      </c>
      <c r="D51" s="308"/>
      <c r="E51" s="343"/>
      <c r="F51" s="340"/>
    </row>
    <row r="52" spans="1:6" ht="15" x14ac:dyDescent="0.2">
      <c r="A52" s="302"/>
      <c r="B52" s="337"/>
      <c r="C52" s="306"/>
      <c r="D52" s="308"/>
      <c r="E52" s="343"/>
      <c r="F52" s="340"/>
    </row>
    <row r="53" spans="1:6" ht="75" x14ac:dyDescent="0.2">
      <c r="A53" s="302"/>
      <c r="B53" s="337"/>
      <c r="C53" s="306" t="s">
        <v>476</v>
      </c>
      <c r="D53" s="308"/>
      <c r="E53" s="343"/>
      <c r="F53" s="340"/>
    </row>
    <row r="54" spans="1:6" ht="15" x14ac:dyDescent="0.2">
      <c r="A54" s="302"/>
      <c r="B54" s="337"/>
      <c r="C54" s="306"/>
      <c r="D54" s="308"/>
      <c r="E54" s="343"/>
      <c r="F54" s="340"/>
    </row>
    <row r="55" spans="1:6" ht="60.75" thickBot="1" x14ac:dyDescent="0.25">
      <c r="A55" s="303"/>
      <c r="B55" s="338"/>
      <c r="C55" s="312" t="s">
        <v>477</v>
      </c>
      <c r="D55" s="310"/>
      <c r="E55" s="344"/>
      <c r="F55" s="341"/>
    </row>
    <row r="56" spans="1:6" ht="90" x14ac:dyDescent="0.2">
      <c r="A56" s="301" t="s">
        <v>434</v>
      </c>
      <c r="B56" s="306" t="s">
        <v>479</v>
      </c>
      <c r="C56" s="306" t="s">
        <v>482</v>
      </c>
      <c r="D56" s="307" t="s">
        <v>486</v>
      </c>
      <c r="E56" s="342">
        <v>41974</v>
      </c>
      <c r="F56" s="307" t="s">
        <v>488</v>
      </c>
    </row>
    <row r="57" spans="1:6" ht="15" x14ac:dyDescent="0.2">
      <c r="A57" s="301"/>
      <c r="B57" s="306"/>
      <c r="C57" s="306"/>
      <c r="D57" s="307"/>
      <c r="E57" s="343"/>
      <c r="F57" s="307"/>
    </row>
    <row r="58" spans="1:6" ht="75" x14ac:dyDescent="0.2">
      <c r="A58" s="301" t="s">
        <v>435</v>
      </c>
      <c r="B58" s="306"/>
      <c r="C58" s="306" t="s">
        <v>483</v>
      </c>
      <c r="D58" s="307" t="s">
        <v>473</v>
      </c>
      <c r="E58" s="343"/>
      <c r="F58" s="307"/>
    </row>
    <row r="59" spans="1:6" ht="15" x14ac:dyDescent="0.2">
      <c r="A59" s="301"/>
      <c r="B59" s="306"/>
      <c r="C59" s="306"/>
      <c r="D59" s="307"/>
      <c r="E59" s="343"/>
      <c r="F59" s="307" t="s">
        <v>489</v>
      </c>
    </row>
    <row r="60" spans="1:6" ht="75" x14ac:dyDescent="0.2">
      <c r="A60" s="301" t="s">
        <v>436</v>
      </c>
      <c r="B60" s="306"/>
      <c r="C60" s="306" t="s">
        <v>484</v>
      </c>
      <c r="D60" s="307" t="s">
        <v>487</v>
      </c>
      <c r="E60" s="343"/>
      <c r="F60" s="308"/>
    </row>
    <row r="61" spans="1:6" ht="15" x14ac:dyDescent="0.2">
      <c r="A61" s="302"/>
      <c r="B61" s="306"/>
      <c r="C61" s="306"/>
      <c r="D61" s="308"/>
      <c r="E61" s="343"/>
      <c r="F61" s="308"/>
    </row>
    <row r="62" spans="1:6" ht="30" x14ac:dyDescent="0.2">
      <c r="A62" s="302"/>
      <c r="B62" s="306"/>
      <c r="C62" s="306" t="s">
        <v>485</v>
      </c>
      <c r="D62" s="308"/>
      <c r="E62" s="343"/>
      <c r="F62" s="308"/>
    </row>
    <row r="63" spans="1:6" ht="45" x14ac:dyDescent="0.2">
      <c r="A63" s="302"/>
      <c r="B63" s="306" t="s">
        <v>480</v>
      </c>
      <c r="C63" s="308"/>
      <c r="D63" s="308"/>
      <c r="E63" s="343"/>
      <c r="F63" s="308"/>
    </row>
    <row r="64" spans="1:6" ht="15" x14ac:dyDescent="0.2">
      <c r="A64" s="302"/>
      <c r="B64" s="306"/>
      <c r="C64" s="308"/>
      <c r="D64" s="308"/>
      <c r="E64" s="343"/>
      <c r="F64" s="308"/>
    </row>
    <row r="65" spans="1:6" ht="15.75" thickBot="1" x14ac:dyDescent="0.25">
      <c r="A65" s="303"/>
      <c r="B65" s="312" t="s">
        <v>481</v>
      </c>
      <c r="C65" s="310"/>
      <c r="D65" s="310"/>
      <c r="E65" s="344"/>
      <c r="F65" s="310"/>
    </row>
    <row r="66" spans="1:6" ht="45" x14ac:dyDescent="0.2">
      <c r="A66" s="301" t="s">
        <v>437</v>
      </c>
      <c r="B66" s="306" t="s">
        <v>490</v>
      </c>
      <c r="C66" s="306" t="s">
        <v>493</v>
      </c>
      <c r="D66" s="307" t="s">
        <v>486</v>
      </c>
      <c r="E66" s="342">
        <v>41974</v>
      </c>
      <c r="F66" s="339"/>
    </row>
    <row r="67" spans="1:6" ht="15" x14ac:dyDescent="0.2">
      <c r="A67" s="301"/>
      <c r="B67" s="306"/>
      <c r="C67" s="306"/>
      <c r="D67" s="307"/>
      <c r="E67" s="343"/>
      <c r="F67" s="340"/>
    </row>
    <row r="68" spans="1:6" ht="135" x14ac:dyDescent="0.2">
      <c r="A68" s="301" t="s">
        <v>438</v>
      </c>
      <c r="B68" s="306"/>
      <c r="C68" s="306" t="s">
        <v>494</v>
      </c>
      <c r="D68" s="307" t="s">
        <v>499</v>
      </c>
      <c r="E68" s="343"/>
      <c r="F68" s="340"/>
    </row>
    <row r="69" spans="1:6" ht="15" x14ac:dyDescent="0.2">
      <c r="A69" s="302"/>
      <c r="B69" s="306"/>
      <c r="C69" s="306"/>
      <c r="D69" s="307"/>
      <c r="E69" s="343"/>
      <c r="F69" s="340"/>
    </row>
    <row r="70" spans="1:6" ht="30" x14ac:dyDescent="0.2">
      <c r="A70" s="302"/>
      <c r="B70" s="306"/>
      <c r="C70" s="306" t="s">
        <v>495</v>
      </c>
      <c r="D70" s="307" t="s">
        <v>487</v>
      </c>
      <c r="E70" s="343"/>
      <c r="F70" s="340"/>
    </row>
    <row r="71" spans="1:6" ht="15" x14ac:dyDescent="0.2">
      <c r="A71" s="302"/>
      <c r="B71" s="306"/>
      <c r="C71" s="306"/>
      <c r="D71" s="308"/>
      <c r="E71" s="343"/>
      <c r="F71" s="340"/>
    </row>
    <row r="72" spans="1:6" ht="45" x14ac:dyDescent="0.2">
      <c r="A72" s="302"/>
      <c r="B72" s="306"/>
      <c r="C72" s="306" t="s">
        <v>496</v>
      </c>
      <c r="D72" s="308"/>
      <c r="E72" s="343"/>
      <c r="F72" s="340"/>
    </row>
    <row r="73" spans="1:6" ht="15" x14ac:dyDescent="0.2">
      <c r="A73" s="302"/>
      <c r="B73" s="306"/>
      <c r="C73" s="306"/>
      <c r="D73" s="308"/>
      <c r="E73" s="343"/>
      <c r="F73" s="340"/>
    </row>
    <row r="74" spans="1:6" ht="45" x14ac:dyDescent="0.2">
      <c r="A74" s="302"/>
      <c r="B74" s="306"/>
      <c r="C74" s="306" t="s">
        <v>497</v>
      </c>
      <c r="D74" s="308"/>
      <c r="E74" s="343"/>
      <c r="F74" s="340"/>
    </row>
    <row r="75" spans="1:6" ht="15" x14ac:dyDescent="0.2">
      <c r="A75" s="302"/>
      <c r="B75" s="306"/>
      <c r="C75" s="306"/>
      <c r="D75" s="308"/>
      <c r="E75" s="343"/>
      <c r="F75" s="340"/>
    </row>
    <row r="76" spans="1:6" ht="30" x14ac:dyDescent="0.2">
      <c r="A76" s="302"/>
      <c r="B76" s="306" t="s">
        <v>491</v>
      </c>
      <c r="C76" s="306" t="s">
        <v>498</v>
      </c>
      <c r="D76" s="308"/>
      <c r="E76" s="343"/>
      <c r="F76" s="340"/>
    </row>
    <row r="77" spans="1:6" ht="15" x14ac:dyDescent="0.2">
      <c r="A77" s="302"/>
      <c r="B77" s="306"/>
      <c r="C77" s="308"/>
      <c r="D77" s="308"/>
      <c r="E77" s="343"/>
      <c r="F77" s="340"/>
    </row>
    <row r="78" spans="1:6" ht="45.75" thickBot="1" x14ac:dyDescent="0.25">
      <c r="A78" s="303"/>
      <c r="B78" s="312" t="s">
        <v>492</v>
      </c>
      <c r="C78" s="310"/>
      <c r="D78" s="310"/>
      <c r="E78" s="344"/>
      <c r="F78" s="341"/>
    </row>
    <row r="79" spans="1:6" ht="45" x14ac:dyDescent="0.2">
      <c r="A79" s="301" t="s">
        <v>439</v>
      </c>
      <c r="B79" s="306" t="s">
        <v>500</v>
      </c>
      <c r="C79" s="306" t="s">
        <v>502</v>
      </c>
      <c r="D79" s="307" t="s">
        <v>486</v>
      </c>
      <c r="E79" s="342">
        <v>41974</v>
      </c>
      <c r="F79" s="339"/>
    </row>
    <row r="80" spans="1:6" ht="45" x14ac:dyDescent="0.2">
      <c r="A80" s="301" t="s">
        <v>440</v>
      </c>
      <c r="B80" s="306"/>
      <c r="C80" s="306" t="s">
        <v>503</v>
      </c>
      <c r="D80" s="307" t="s">
        <v>499</v>
      </c>
      <c r="E80" s="343"/>
      <c r="F80" s="340"/>
    </row>
    <row r="81" spans="1:6" ht="15" x14ac:dyDescent="0.2">
      <c r="A81" s="301"/>
      <c r="B81" s="306"/>
      <c r="C81" s="306"/>
      <c r="D81" s="307"/>
      <c r="E81" s="343"/>
      <c r="F81" s="340"/>
    </row>
    <row r="82" spans="1:6" ht="75" x14ac:dyDescent="0.2">
      <c r="A82" s="301" t="s">
        <v>441</v>
      </c>
      <c r="B82" s="306"/>
      <c r="C82" s="306" t="s">
        <v>504</v>
      </c>
      <c r="D82" s="308"/>
      <c r="E82" s="343"/>
      <c r="F82" s="340"/>
    </row>
    <row r="83" spans="1:6" ht="15" x14ac:dyDescent="0.2">
      <c r="A83" s="302"/>
      <c r="B83" s="306"/>
      <c r="C83" s="306"/>
      <c r="D83" s="308"/>
      <c r="E83" s="343"/>
      <c r="F83" s="340"/>
    </row>
    <row r="84" spans="1:6" ht="30" x14ac:dyDescent="0.2">
      <c r="A84" s="302"/>
      <c r="B84" s="306"/>
      <c r="C84" s="306" t="s">
        <v>505</v>
      </c>
      <c r="D84" s="308"/>
      <c r="E84" s="343"/>
      <c r="F84" s="340"/>
    </row>
    <row r="85" spans="1:6" ht="15" x14ac:dyDescent="0.2">
      <c r="A85" s="302"/>
      <c r="B85" s="306"/>
      <c r="C85" s="308"/>
      <c r="D85" s="308"/>
      <c r="E85" s="343"/>
      <c r="F85" s="340"/>
    </row>
    <row r="86" spans="1:6" ht="30.75" thickBot="1" x14ac:dyDescent="0.25">
      <c r="A86" s="303"/>
      <c r="B86" s="312" t="s">
        <v>501</v>
      </c>
      <c r="C86" s="310"/>
      <c r="D86" s="310"/>
      <c r="E86" s="344"/>
      <c r="F86" s="341"/>
    </row>
    <row r="87" spans="1:6" ht="15" x14ac:dyDescent="0.2">
      <c r="A87" s="336" t="s">
        <v>442</v>
      </c>
      <c r="B87" s="306" t="s">
        <v>491</v>
      </c>
      <c r="C87" s="336" t="s">
        <v>507</v>
      </c>
      <c r="D87" s="339" t="s">
        <v>508</v>
      </c>
      <c r="E87" s="342">
        <v>41974</v>
      </c>
      <c r="F87" s="339"/>
    </row>
    <row r="88" spans="1:6" ht="15" x14ac:dyDescent="0.2">
      <c r="A88" s="337"/>
      <c r="B88" s="306"/>
      <c r="C88" s="337"/>
      <c r="D88" s="340"/>
      <c r="E88" s="343"/>
      <c r="F88" s="340"/>
    </row>
    <row r="89" spans="1:6" ht="96.75" customHeight="1" thickBot="1" x14ac:dyDescent="0.25">
      <c r="A89" s="338"/>
      <c r="B89" s="312" t="s">
        <v>506</v>
      </c>
      <c r="C89" s="338"/>
      <c r="D89" s="341"/>
      <c r="E89" s="344"/>
      <c r="F89" s="341"/>
    </row>
    <row r="90" spans="1:6" ht="30" x14ac:dyDescent="0.2">
      <c r="A90" s="336" t="s">
        <v>443</v>
      </c>
      <c r="B90" s="306" t="s">
        <v>509</v>
      </c>
      <c r="C90" s="306" t="s">
        <v>511</v>
      </c>
      <c r="D90" s="339" t="s">
        <v>516</v>
      </c>
      <c r="E90" s="342">
        <v>41974</v>
      </c>
      <c r="F90" s="339"/>
    </row>
    <row r="91" spans="1:6" ht="15" x14ac:dyDescent="0.2">
      <c r="A91" s="337"/>
      <c r="B91" s="306"/>
      <c r="C91" s="306"/>
      <c r="D91" s="340"/>
      <c r="E91" s="343"/>
      <c r="F91" s="340"/>
    </row>
    <row r="92" spans="1:6" ht="45" x14ac:dyDescent="0.2">
      <c r="A92" s="337"/>
      <c r="B92" s="306"/>
      <c r="C92" s="306" t="s">
        <v>512</v>
      </c>
      <c r="D92" s="340"/>
      <c r="E92" s="343"/>
      <c r="F92" s="340"/>
    </row>
    <row r="93" spans="1:6" ht="15" x14ac:dyDescent="0.2">
      <c r="A93" s="337"/>
      <c r="B93" s="306"/>
      <c r="C93" s="306"/>
      <c r="D93" s="340"/>
      <c r="E93" s="343"/>
      <c r="F93" s="340"/>
    </row>
    <row r="94" spans="1:6" ht="60" x14ac:dyDescent="0.2">
      <c r="A94" s="337"/>
      <c r="B94" s="306"/>
      <c r="C94" s="306" t="s">
        <v>513</v>
      </c>
      <c r="D94" s="340"/>
      <c r="E94" s="343"/>
      <c r="F94" s="340"/>
    </row>
    <row r="95" spans="1:6" ht="15" x14ac:dyDescent="0.2">
      <c r="A95" s="337"/>
      <c r="B95" s="306"/>
      <c r="C95" s="306"/>
      <c r="D95" s="340"/>
      <c r="E95" s="343"/>
      <c r="F95" s="340"/>
    </row>
    <row r="96" spans="1:6" ht="60" x14ac:dyDescent="0.2">
      <c r="A96" s="337"/>
      <c r="B96" s="306"/>
      <c r="C96" s="306" t="s">
        <v>514</v>
      </c>
      <c r="D96" s="340"/>
      <c r="E96" s="343"/>
      <c r="F96" s="340"/>
    </row>
    <row r="97" spans="1:6" ht="15" x14ac:dyDescent="0.2">
      <c r="A97" s="337"/>
      <c r="B97" s="306"/>
      <c r="C97" s="306"/>
      <c r="D97" s="340"/>
      <c r="E97" s="343"/>
      <c r="F97" s="340"/>
    </row>
    <row r="98" spans="1:6" ht="15" x14ac:dyDescent="0.2">
      <c r="A98" s="337"/>
      <c r="B98" s="306"/>
      <c r="C98" s="306" t="s">
        <v>515</v>
      </c>
      <c r="D98" s="340"/>
      <c r="E98" s="343"/>
      <c r="F98" s="340"/>
    </row>
    <row r="99" spans="1:6" ht="30.75" thickBot="1" x14ac:dyDescent="0.25">
      <c r="A99" s="338"/>
      <c r="B99" s="312" t="s">
        <v>510</v>
      </c>
      <c r="C99" s="310"/>
      <c r="D99" s="341"/>
      <c r="E99" s="344"/>
      <c r="F99" s="341"/>
    </row>
    <row r="100" spans="1:6" ht="51" customHeight="1" x14ac:dyDescent="0.2">
      <c r="A100" s="295" t="s">
        <v>444</v>
      </c>
      <c r="B100" s="306" t="s">
        <v>490</v>
      </c>
      <c r="C100" s="306" t="s">
        <v>519</v>
      </c>
      <c r="D100" s="307" t="s">
        <v>487</v>
      </c>
      <c r="E100" s="342">
        <v>41974</v>
      </c>
      <c r="F100" s="339" t="s">
        <v>521</v>
      </c>
    </row>
    <row r="101" spans="1:6" ht="75" x14ac:dyDescent="0.2">
      <c r="A101" s="295" t="s">
        <v>445</v>
      </c>
      <c r="B101" s="306"/>
      <c r="C101" s="306" t="s">
        <v>520</v>
      </c>
      <c r="D101" s="307"/>
      <c r="E101" s="343"/>
      <c r="F101" s="340"/>
    </row>
    <row r="102" spans="1:6" ht="15" x14ac:dyDescent="0.2">
      <c r="A102" s="296"/>
      <c r="B102" s="306" t="s">
        <v>517</v>
      </c>
      <c r="C102" s="308"/>
      <c r="D102" s="307" t="s">
        <v>453</v>
      </c>
      <c r="E102" s="343"/>
      <c r="F102" s="340"/>
    </row>
    <row r="103" spans="1:6" ht="15" x14ac:dyDescent="0.2">
      <c r="A103" s="296"/>
      <c r="B103" s="306"/>
      <c r="C103" s="308"/>
      <c r="D103" s="307"/>
      <c r="E103" s="343"/>
      <c r="F103" s="340"/>
    </row>
    <row r="104" spans="1:6" ht="17.25" customHeight="1" thickBot="1" x14ac:dyDescent="0.25">
      <c r="A104" s="297"/>
      <c r="B104" s="312" t="s">
        <v>518</v>
      </c>
      <c r="C104" s="310"/>
      <c r="D104" s="313"/>
      <c r="E104" s="344"/>
      <c r="F104" s="341"/>
    </row>
    <row r="105" spans="1:6" ht="15" x14ac:dyDescent="0.2">
      <c r="A105" s="336" t="s">
        <v>446</v>
      </c>
      <c r="B105" s="336" t="s">
        <v>491</v>
      </c>
      <c r="C105" s="336" t="s">
        <v>522</v>
      </c>
      <c r="D105" s="307" t="s">
        <v>487</v>
      </c>
      <c r="E105" s="342">
        <v>41974</v>
      </c>
      <c r="F105" s="339"/>
    </row>
    <row r="106" spans="1:6" ht="15" x14ac:dyDescent="0.2">
      <c r="A106" s="337"/>
      <c r="B106" s="337"/>
      <c r="C106" s="337"/>
      <c r="D106" s="307"/>
      <c r="E106" s="343"/>
      <c r="F106" s="340"/>
    </row>
    <row r="107" spans="1:6" ht="38.25" customHeight="1" thickBot="1" x14ac:dyDescent="0.25">
      <c r="A107" s="338"/>
      <c r="B107" s="338"/>
      <c r="C107" s="338"/>
      <c r="D107" s="311" t="s">
        <v>454</v>
      </c>
      <c r="E107" s="344"/>
      <c r="F107" s="341"/>
    </row>
  </sheetData>
  <mergeCells count="39">
    <mergeCell ref="A87:A89"/>
    <mergeCell ref="C87:C89"/>
    <mergeCell ref="E8:E25"/>
    <mergeCell ref="A26:A28"/>
    <mergeCell ref="B26:B28"/>
    <mergeCell ref="D26:D28"/>
    <mergeCell ref="E26:E28"/>
    <mergeCell ref="A90:A99"/>
    <mergeCell ref="D90:D99"/>
    <mergeCell ref="E90:E99"/>
    <mergeCell ref="F90:F99"/>
    <mergeCell ref="E100:E104"/>
    <mergeCell ref="F100:F104"/>
    <mergeCell ref="A105:A107"/>
    <mergeCell ref="B105:B107"/>
    <mergeCell ref="C105:C107"/>
    <mergeCell ref="E105:E107"/>
    <mergeCell ref="F105:F107"/>
    <mergeCell ref="B40:B42"/>
    <mergeCell ref="E40:E42"/>
    <mergeCell ref="F40:F42"/>
    <mergeCell ref="D87:D89"/>
    <mergeCell ref="E87:E89"/>
    <mergeCell ref="F87:F89"/>
    <mergeCell ref="B43:B55"/>
    <mergeCell ref="E43:E55"/>
    <mergeCell ref="F43:F55"/>
    <mergeCell ref="E56:E65"/>
    <mergeCell ref="E66:E78"/>
    <mergeCell ref="F66:F78"/>
    <mergeCell ref="E79:E86"/>
    <mergeCell ref="F79:F86"/>
    <mergeCell ref="A1:F1"/>
    <mergeCell ref="A3:F3"/>
    <mergeCell ref="B29:B39"/>
    <mergeCell ref="D29:D39"/>
    <mergeCell ref="E29:E39"/>
    <mergeCell ref="F29:F39"/>
    <mergeCell ref="F26:F28"/>
  </mergeCells>
  <printOptions horizontalCentered="1"/>
  <pageMargins left="0.25" right="0.25" top="0.75" bottom="0.5" header="0.3" footer="0.3"/>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CPMR</vt:lpstr>
      <vt:lpstr>computation</vt:lpstr>
      <vt:lpstr>criteria</vt:lpstr>
      <vt:lpstr>Questionnaire</vt:lpstr>
      <vt:lpstr>APCPI</vt:lpstr>
      <vt:lpstr>Action Plan</vt:lpstr>
      <vt:lpstr>APCPI!Print_Area</vt:lpstr>
      <vt:lpstr>criteria!Print_Area</vt:lpstr>
      <vt:lpstr>Questionnaire!Print_Area</vt:lpstr>
      <vt:lpstr>APCPI!Print_Titles</vt:lpstr>
      <vt:lpstr>CPMR!Print_Titles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Admin;TSO</dc:creator>
  <cp:lastModifiedBy>HP</cp:lastModifiedBy>
  <cp:lastPrinted>2015-12-01T09:00:00Z</cp:lastPrinted>
  <dcterms:created xsi:type="dcterms:W3CDTF">2013-07-09T01:10:22Z</dcterms:created>
  <dcterms:modified xsi:type="dcterms:W3CDTF">2016-08-04T07:12:30Z</dcterms:modified>
</cp:coreProperties>
</file>