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8070" tabRatio="878"/>
  </bookViews>
  <sheets>
    <sheet name="APP Lallo" sheetId="14" r:id="rId1"/>
  </sheets>
  <definedNames>
    <definedName name="_xlnm.Print_Area" localSheetId="0">'APP Lallo'!$B$1:$T$339</definedName>
    <definedName name="_xlnm.Print_Titles" localSheetId="0">'APP Lallo'!$1:$7</definedName>
  </definedNames>
  <calcPr calcId="152511"/>
</workbook>
</file>

<file path=xl/calcChain.xml><?xml version="1.0" encoding="utf-8"?>
<calcChain xmlns="http://schemas.openxmlformats.org/spreadsheetml/2006/main">
  <c r="T20" i="14" l="1"/>
  <c r="T307" i="14"/>
  <c r="S233" i="14"/>
  <c r="S232" i="14"/>
  <c r="T79" i="14" l="1"/>
  <c r="T78" i="14"/>
  <c r="T77" i="14"/>
  <c r="T76" i="14"/>
  <c r="T82" i="14" l="1"/>
  <c r="T81" i="14"/>
  <c r="S80" i="14"/>
  <c r="T80" i="14" s="1"/>
  <c r="T75" i="14"/>
  <c r="T74" i="14"/>
  <c r="T73" i="14"/>
  <c r="T72" i="14"/>
  <c r="S71" i="14"/>
  <c r="P71" i="14"/>
  <c r="S70" i="14"/>
  <c r="P70" i="14"/>
  <c r="S69" i="14"/>
  <c r="P69" i="14"/>
  <c r="S68" i="14"/>
  <c r="P68" i="14"/>
  <c r="S67" i="14"/>
  <c r="P67" i="14"/>
  <c r="S66" i="14"/>
  <c r="P66" i="14"/>
  <c r="S65" i="14"/>
  <c r="P65" i="14"/>
  <c r="S64" i="14"/>
  <c r="P64" i="14"/>
  <c r="S63" i="14"/>
  <c r="P63" i="14"/>
  <c r="S62" i="14"/>
  <c r="P62" i="14"/>
  <c r="S61" i="14"/>
  <c r="P61" i="14"/>
  <c r="S60" i="14"/>
  <c r="P60" i="14"/>
  <c r="P59" i="14"/>
  <c r="T59" i="14" s="1"/>
  <c r="S58" i="14"/>
  <c r="P58" i="14"/>
  <c r="S57" i="14"/>
  <c r="P57" i="14"/>
  <c r="P56" i="14"/>
  <c r="T56" i="14" s="1"/>
  <c r="S55" i="14"/>
  <c r="P55" i="14"/>
  <c r="S54" i="14"/>
  <c r="P54" i="14"/>
  <c r="S53" i="14"/>
  <c r="P53" i="14"/>
  <c r="S52" i="14"/>
  <c r="P52" i="14"/>
  <c r="S51" i="14"/>
  <c r="P51" i="14"/>
  <c r="S50" i="14"/>
  <c r="P50" i="14"/>
  <c r="S49" i="14"/>
  <c r="P49" i="14"/>
  <c r="S48" i="14"/>
  <c r="P48" i="14"/>
  <c r="S47" i="14"/>
  <c r="P47" i="14"/>
  <c r="S46" i="14"/>
  <c r="P46" i="14"/>
  <c r="P45" i="14"/>
  <c r="T45" i="14" s="1"/>
  <c r="P226" i="14"/>
  <c r="T226" i="14" s="1"/>
  <c r="P225" i="14"/>
  <c r="T225" i="14" s="1"/>
  <c r="P224" i="14"/>
  <c r="T224" i="14" s="1"/>
  <c r="P223" i="14"/>
  <c r="T223" i="14" s="1"/>
  <c r="P222" i="14"/>
  <c r="T222" i="14" s="1"/>
  <c r="P221" i="14"/>
  <c r="T221" i="14" s="1"/>
  <c r="P220" i="14"/>
  <c r="T220" i="14" s="1"/>
  <c r="P219" i="14"/>
  <c r="T219" i="14" s="1"/>
  <c r="P199" i="14"/>
  <c r="T199" i="14" s="1"/>
  <c r="P198" i="14"/>
  <c r="T198" i="14" s="1"/>
  <c r="P197" i="14"/>
  <c r="T197" i="14" s="1"/>
  <c r="P196" i="14"/>
  <c r="T196" i="14" s="1"/>
  <c r="S195" i="14"/>
  <c r="P195" i="14"/>
  <c r="S194" i="14"/>
  <c r="P194" i="14"/>
  <c r="S193" i="14"/>
  <c r="P193" i="14"/>
  <c r="P192" i="14"/>
  <c r="T192" i="14" s="1"/>
  <c r="P191" i="14"/>
  <c r="T191" i="14" s="1"/>
  <c r="P190" i="14"/>
  <c r="T190" i="14" s="1"/>
  <c r="P189" i="14"/>
  <c r="T189" i="14" s="1"/>
  <c r="P188" i="14"/>
  <c r="T188" i="14" s="1"/>
  <c r="P187" i="14"/>
  <c r="T187" i="14" s="1"/>
  <c r="P44" i="14"/>
  <c r="T44" i="14" s="1"/>
  <c r="P43" i="14"/>
  <c r="T43" i="14" s="1"/>
  <c r="P42" i="14"/>
  <c r="T42" i="14" s="1"/>
  <c r="S41" i="14"/>
  <c r="P41" i="14"/>
  <c r="P40" i="14"/>
  <c r="T40" i="14" s="1"/>
  <c r="P39" i="14"/>
  <c r="T39" i="14" s="1"/>
  <c r="P38" i="14"/>
  <c r="T38" i="14" s="1"/>
  <c r="P37" i="14"/>
  <c r="T37" i="14" s="1"/>
  <c r="P36" i="14"/>
  <c r="T36" i="14" s="1"/>
  <c r="P35" i="14"/>
  <c r="T35" i="14" s="1"/>
  <c r="P34" i="14"/>
  <c r="T34" i="14" s="1"/>
  <c r="P33" i="14"/>
  <c r="T33" i="14" s="1"/>
  <c r="P32" i="14"/>
  <c r="T32" i="14" s="1"/>
  <c r="P31" i="14"/>
  <c r="T31" i="14" s="1"/>
  <c r="P30" i="14"/>
  <c r="T30" i="14" s="1"/>
  <c r="P29" i="14"/>
  <c r="T29" i="14" s="1"/>
  <c r="S28" i="14"/>
  <c r="P28" i="14"/>
  <c r="S27" i="14"/>
  <c r="P27" i="14"/>
  <c r="P26" i="14"/>
  <c r="T26" i="14" s="1"/>
  <c r="P25" i="14"/>
  <c r="T25" i="14" s="1"/>
  <c r="P24" i="14"/>
  <c r="T24" i="14" s="1"/>
  <c r="P23" i="14"/>
  <c r="T23" i="14" s="1"/>
  <c r="P22" i="14"/>
  <c r="T22" i="14" s="1"/>
  <c r="P99" i="14"/>
  <c r="T99" i="14" s="1"/>
  <c r="P246" i="14"/>
  <c r="T246" i="14" s="1"/>
  <c r="T63" i="14" l="1"/>
  <c r="T62" i="14"/>
  <c r="T70" i="14"/>
  <c r="T50" i="14"/>
  <c r="T49" i="14"/>
  <c r="T51" i="14"/>
  <c r="T53" i="14"/>
  <c r="T48" i="14"/>
  <c r="T64" i="14"/>
  <c r="T65" i="14"/>
  <c r="T67" i="14"/>
  <c r="T71" i="14"/>
  <c r="T46" i="14"/>
  <c r="T55" i="14"/>
  <c r="T58" i="14"/>
  <c r="T60" i="14"/>
  <c r="T69" i="14"/>
  <c r="T194" i="14"/>
  <c r="T47" i="14"/>
  <c r="T52" i="14"/>
  <c r="T54" i="14"/>
  <c r="T57" i="14"/>
  <c r="T61" i="14"/>
  <c r="T66" i="14"/>
  <c r="T68" i="14"/>
  <c r="T27" i="14"/>
  <c r="T28" i="14"/>
  <c r="T193" i="14"/>
  <c r="T195" i="14"/>
  <c r="T41" i="14"/>
  <c r="P186" i="14"/>
  <c r="S186" i="14"/>
  <c r="P182" i="14"/>
  <c r="S182" i="14"/>
  <c r="T186" i="14" l="1"/>
  <c r="T182" i="14"/>
  <c r="P255" i="14"/>
  <c r="P256" i="14"/>
  <c r="T250" i="14"/>
  <c r="T296" i="14" l="1"/>
  <c r="T295" i="14"/>
  <c r="T294" i="14"/>
  <c r="T293" i="14"/>
  <c r="T278" i="14"/>
  <c r="T267" i="14" l="1"/>
  <c r="T264" i="14"/>
  <c r="T292" i="14" l="1"/>
  <c r="T291" i="14"/>
  <c r="T290" i="14"/>
  <c r="T289" i="14"/>
  <c r="T288" i="14"/>
  <c r="T287" i="14"/>
  <c r="T258" i="14"/>
  <c r="T257" i="14"/>
  <c r="T266" i="14" l="1"/>
  <c r="T245" i="14"/>
  <c r="P244" i="14"/>
  <c r="T244" i="14" s="1"/>
  <c r="T243" i="14"/>
  <c r="T263" i="14"/>
  <c r="T262" i="14"/>
  <c r="T314" i="14"/>
  <c r="T313" i="14"/>
  <c r="T312" i="14"/>
  <c r="T311" i="14"/>
  <c r="T310" i="14"/>
  <c r="T309" i="14"/>
  <c r="T308" i="14"/>
  <c r="T306" i="14"/>
  <c r="T305" i="14"/>
  <c r="T304" i="14"/>
  <c r="T303" i="14"/>
  <c r="T302" i="14"/>
  <c r="T301" i="14"/>
  <c r="T300" i="14"/>
  <c r="T286" i="14"/>
  <c r="T285" i="14"/>
  <c r="T284" i="14"/>
  <c r="T283" i="14"/>
  <c r="T282" i="14"/>
  <c r="T281" i="14"/>
  <c r="T280" i="14"/>
  <c r="T279" i="14"/>
  <c r="T242" i="14"/>
  <c r="T297" i="14" l="1"/>
  <c r="T315" i="14"/>
  <c r="T271" i="14" l="1"/>
  <c r="P275" i="14" l="1"/>
  <c r="T275" i="14" s="1"/>
  <c r="P274" i="14"/>
  <c r="T274" i="14" s="1"/>
  <c r="T273" i="14"/>
  <c r="T272" i="14"/>
  <c r="P269" i="14"/>
  <c r="T269" i="14" s="1"/>
  <c r="T265" i="14"/>
  <c r="T261" i="14"/>
  <c r="T260" i="14"/>
  <c r="T256" i="14"/>
  <c r="T255" i="14"/>
  <c r="P254" i="14"/>
  <c r="P253" i="14"/>
  <c r="P252" i="14"/>
  <c r="T252" i="14" s="1"/>
  <c r="P251" i="14"/>
  <c r="P249" i="14"/>
  <c r="T249" i="14" s="1"/>
  <c r="T241" i="14"/>
  <c r="T240" i="14"/>
  <c r="S238" i="14"/>
  <c r="P238" i="14"/>
  <c r="S237" i="14"/>
  <c r="P237" i="14"/>
  <c r="S236" i="14"/>
  <c r="P236" i="14"/>
  <c r="S235" i="14"/>
  <c r="P235" i="14"/>
  <c r="S234" i="14"/>
  <c r="P234" i="14"/>
  <c r="P233" i="14"/>
  <c r="P232" i="14"/>
  <c r="S231" i="14"/>
  <c r="P231" i="14"/>
  <c r="S230" i="14"/>
  <c r="P230" i="14"/>
  <c r="S228" i="14"/>
  <c r="P228" i="14"/>
  <c r="S227" i="14"/>
  <c r="P227" i="14"/>
  <c r="S218" i="14"/>
  <c r="P218" i="14"/>
  <c r="S217" i="14"/>
  <c r="P217" i="14"/>
  <c r="S216" i="14"/>
  <c r="P216" i="14"/>
  <c r="S215" i="14"/>
  <c r="P215" i="14"/>
  <c r="S214" i="14"/>
  <c r="P214" i="14"/>
  <c r="S213" i="14"/>
  <c r="P213" i="14"/>
  <c r="S212" i="14"/>
  <c r="P212" i="14"/>
  <c r="S211" i="14"/>
  <c r="P211" i="14"/>
  <c r="S210" i="14"/>
  <c r="P210" i="14"/>
  <c r="S209" i="14"/>
  <c r="P209" i="14"/>
  <c r="S208" i="14"/>
  <c r="P208" i="14"/>
  <c r="S207" i="14"/>
  <c r="P207" i="14"/>
  <c r="S206" i="14"/>
  <c r="P206" i="14"/>
  <c r="S205" i="14"/>
  <c r="P205" i="14"/>
  <c r="S204" i="14"/>
  <c r="P204" i="14"/>
  <c r="S203" i="14"/>
  <c r="P203" i="14"/>
  <c r="S202" i="14"/>
  <c r="P202" i="14"/>
  <c r="S201" i="14"/>
  <c r="P201" i="14"/>
  <c r="S200" i="14"/>
  <c r="P200" i="14"/>
  <c r="S185" i="14"/>
  <c r="P185" i="14"/>
  <c r="S184" i="14"/>
  <c r="P184" i="14"/>
  <c r="S183" i="14"/>
  <c r="P183" i="14"/>
  <c r="S181" i="14"/>
  <c r="P181" i="14"/>
  <c r="S180" i="14"/>
  <c r="P180" i="14"/>
  <c r="S179" i="14"/>
  <c r="P179" i="14"/>
  <c r="S178" i="14"/>
  <c r="P178" i="14"/>
  <c r="S177" i="14"/>
  <c r="P177" i="14"/>
  <c r="S176" i="14"/>
  <c r="P176" i="14"/>
  <c r="S175" i="14"/>
  <c r="P175" i="14"/>
  <c r="S174" i="14"/>
  <c r="P174" i="14"/>
  <c r="S173" i="14"/>
  <c r="P173" i="14"/>
  <c r="S172" i="14"/>
  <c r="P172" i="14"/>
  <c r="S171" i="14"/>
  <c r="P171" i="14"/>
  <c r="S170" i="14"/>
  <c r="P170" i="14"/>
  <c r="S169" i="14"/>
  <c r="P169" i="14"/>
  <c r="S168" i="14"/>
  <c r="P168" i="14"/>
  <c r="S167" i="14"/>
  <c r="P167" i="14"/>
  <c r="S166" i="14"/>
  <c r="P166" i="14"/>
  <c r="S165" i="14"/>
  <c r="P165" i="14"/>
  <c r="S164" i="14"/>
  <c r="P164" i="14"/>
  <c r="S163" i="14"/>
  <c r="P163" i="14"/>
  <c r="S162" i="14"/>
  <c r="P162" i="14"/>
  <c r="S161" i="14"/>
  <c r="P161" i="14"/>
  <c r="S160" i="14"/>
  <c r="P160" i="14"/>
  <c r="S159" i="14"/>
  <c r="P159" i="14"/>
  <c r="S158" i="14"/>
  <c r="P158" i="14"/>
  <c r="S157" i="14"/>
  <c r="P157" i="14"/>
  <c r="S156" i="14"/>
  <c r="P156" i="14"/>
  <c r="S155" i="14"/>
  <c r="P155" i="14"/>
  <c r="S154" i="14"/>
  <c r="P154" i="14"/>
  <c r="S153" i="14"/>
  <c r="P153" i="14"/>
  <c r="S152" i="14"/>
  <c r="P152" i="14"/>
  <c r="S151" i="14"/>
  <c r="P151" i="14"/>
  <c r="S150" i="14"/>
  <c r="P150" i="14"/>
  <c r="S149" i="14"/>
  <c r="P149" i="14"/>
  <c r="S148" i="14"/>
  <c r="P148" i="14"/>
  <c r="S147" i="14"/>
  <c r="P147" i="14"/>
  <c r="S146" i="14"/>
  <c r="P146" i="14"/>
  <c r="S145" i="14"/>
  <c r="P145" i="14"/>
  <c r="S144" i="14"/>
  <c r="P144" i="14"/>
  <c r="S143" i="14"/>
  <c r="P143" i="14"/>
  <c r="S142" i="14"/>
  <c r="P142" i="14"/>
  <c r="S141" i="14"/>
  <c r="P141" i="14"/>
  <c r="P140" i="14"/>
  <c r="S139" i="14"/>
  <c r="P139" i="14"/>
  <c r="S138" i="14"/>
  <c r="P138" i="14"/>
  <c r="S137" i="14"/>
  <c r="P137" i="14"/>
  <c r="S136" i="14"/>
  <c r="P136" i="14"/>
  <c r="S135" i="14"/>
  <c r="P135" i="14"/>
  <c r="S134" i="14"/>
  <c r="P134" i="14"/>
  <c r="S133" i="14"/>
  <c r="P133" i="14"/>
  <c r="S132" i="14"/>
  <c r="P132" i="14"/>
  <c r="S131" i="14"/>
  <c r="P131" i="14"/>
  <c r="S130" i="14"/>
  <c r="P130" i="14"/>
  <c r="S129" i="14"/>
  <c r="P129" i="14"/>
  <c r="S128" i="14"/>
  <c r="P128" i="14"/>
  <c r="S127" i="14"/>
  <c r="P127" i="14"/>
  <c r="S126" i="14"/>
  <c r="P126" i="14"/>
  <c r="S125" i="14"/>
  <c r="P125" i="14"/>
  <c r="S124" i="14"/>
  <c r="P124" i="14"/>
  <c r="S123" i="14"/>
  <c r="P123" i="14"/>
  <c r="S122" i="14"/>
  <c r="P122" i="14"/>
  <c r="S121" i="14"/>
  <c r="P121" i="14"/>
  <c r="S120" i="14"/>
  <c r="P120" i="14"/>
  <c r="S119" i="14"/>
  <c r="P119" i="14"/>
  <c r="S118" i="14"/>
  <c r="P118" i="14"/>
  <c r="S117" i="14"/>
  <c r="P117" i="14"/>
  <c r="S116" i="14"/>
  <c r="P116" i="14"/>
  <c r="S115" i="14"/>
  <c r="P115" i="14"/>
  <c r="S114" i="14"/>
  <c r="P114" i="14"/>
  <c r="S113" i="14"/>
  <c r="P113" i="14"/>
  <c r="S112" i="14"/>
  <c r="P112" i="14"/>
  <c r="S111" i="14"/>
  <c r="P111" i="14"/>
  <c r="S110" i="14"/>
  <c r="P110" i="14"/>
  <c r="S109" i="14"/>
  <c r="P109" i="14"/>
  <c r="S108" i="14"/>
  <c r="P108" i="14"/>
  <c r="S107" i="14"/>
  <c r="P107" i="14"/>
  <c r="S106" i="14"/>
  <c r="P106" i="14"/>
  <c r="S105" i="14"/>
  <c r="P105" i="14"/>
  <c r="S104" i="14"/>
  <c r="P104" i="14"/>
  <c r="S103" i="14"/>
  <c r="P103" i="14"/>
  <c r="S102" i="14"/>
  <c r="P102" i="14"/>
  <c r="S101" i="14"/>
  <c r="P101" i="14"/>
  <c r="S100" i="14"/>
  <c r="P100" i="14"/>
  <c r="S98" i="14"/>
  <c r="P98" i="14"/>
  <c r="S97" i="14"/>
  <c r="P97" i="14"/>
  <c r="S96" i="14"/>
  <c r="P96" i="14"/>
  <c r="S95" i="14"/>
  <c r="P95" i="14"/>
  <c r="S94" i="14"/>
  <c r="P94" i="14"/>
  <c r="S93" i="14"/>
  <c r="P93" i="14"/>
  <c r="S92" i="14"/>
  <c r="P92" i="14"/>
  <c r="S91" i="14"/>
  <c r="P91" i="14"/>
  <c r="S90" i="14"/>
  <c r="P90" i="14"/>
  <c r="S89" i="14"/>
  <c r="P89" i="14"/>
  <c r="S88" i="14"/>
  <c r="P88" i="14"/>
  <c r="S87" i="14"/>
  <c r="P87" i="14"/>
  <c r="S86" i="14"/>
  <c r="P86" i="14"/>
  <c r="S85" i="14"/>
  <c r="P85" i="14"/>
  <c r="S84" i="14"/>
  <c r="P84" i="14"/>
  <c r="S83" i="14"/>
  <c r="P83" i="14"/>
  <c r="S21" i="14"/>
  <c r="P21" i="14"/>
  <c r="S20" i="14"/>
  <c r="P20" i="14"/>
  <c r="S19" i="14"/>
  <c r="P19" i="14"/>
  <c r="S18" i="14"/>
  <c r="P18" i="14"/>
  <c r="S17" i="14"/>
  <c r="P17" i="14"/>
  <c r="S16" i="14"/>
  <c r="P16" i="14"/>
  <c r="S15" i="14"/>
  <c r="P15" i="14"/>
  <c r="S14" i="14"/>
  <c r="P14" i="14"/>
  <c r="S13" i="14"/>
  <c r="P13" i="14"/>
  <c r="S12" i="14"/>
  <c r="P12" i="14"/>
  <c r="S11" i="14"/>
  <c r="P11" i="14"/>
  <c r="S10" i="14"/>
  <c r="P10" i="14"/>
  <c r="S9" i="14"/>
  <c r="P9" i="14"/>
  <c r="S8" i="14"/>
  <c r="P8" i="14"/>
  <c r="T247" i="14" l="1"/>
  <c r="T111" i="14"/>
  <c r="T113" i="14"/>
  <c r="T118" i="14"/>
  <c r="T123" i="14"/>
  <c r="T136" i="14"/>
  <c r="T139" i="14"/>
  <c r="T146" i="14"/>
  <c r="T157" i="14"/>
  <c r="T167" i="14"/>
  <c r="T171" i="14"/>
  <c r="T103" i="14"/>
  <c r="T107" i="14"/>
  <c r="T148" i="14"/>
  <c r="T179" i="14"/>
  <c r="T184" i="14"/>
  <c r="T205" i="14"/>
  <c r="T207" i="14"/>
  <c r="T212" i="14"/>
  <c r="T214" i="14"/>
  <c r="T13" i="14"/>
  <c r="T86" i="14"/>
  <c r="T87" i="14"/>
  <c r="T91" i="14"/>
  <c r="T94" i="14"/>
  <c r="T95" i="14"/>
  <c r="T105" i="14"/>
  <c r="T106" i="14"/>
  <c r="T110" i="14"/>
  <c r="T112" i="14"/>
  <c r="T122" i="14"/>
  <c r="T140" i="14"/>
  <c r="T145" i="14"/>
  <c r="T147" i="14"/>
  <c r="T156" i="14"/>
  <c r="T170" i="14"/>
  <c r="T204" i="14"/>
  <c r="T206" i="14"/>
  <c r="T211" i="14"/>
  <c r="T213" i="14"/>
  <c r="T236" i="14"/>
  <c r="T227" i="14"/>
  <c r="T237" i="14"/>
  <c r="T9" i="14"/>
  <c r="T17" i="14"/>
  <c r="T109" i="14"/>
  <c r="T128" i="14"/>
  <c r="T132" i="14"/>
  <c r="T135" i="14"/>
  <c r="T159" i="14"/>
  <c r="T163" i="14"/>
  <c r="T173" i="14"/>
  <c r="T121" i="14"/>
  <c r="T126" i="14"/>
  <c r="T127" i="14"/>
  <c r="T130" i="14"/>
  <c r="T133" i="14"/>
  <c r="T134" i="14"/>
  <c r="T138" i="14"/>
  <c r="T168" i="14"/>
  <c r="T183" i="14"/>
  <c r="T203" i="14"/>
  <c r="T218" i="14"/>
  <c r="T14" i="14"/>
  <c r="T15" i="14"/>
  <c r="T16" i="14"/>
  <c r="T21" i="14"/>
  <c r="T102" i="14"/>
  <c r="T117" i="14"/>
  <c r="T144" i="14"/>
  <c r="T150" i="14"/>
  <c r="T153" i="14"/>
  <c r="T158" i="14"/>
  <c r="T161" i="14"/>
  <c r="T165" i="14"/>
  <c r="T175" i="14"/>
  <c r="T181" i="14"/>
  <c r="T210" i="14"/>
  <c r="T235" i="14"/>
  <c r="T230" i="14"/>
  <c r="T232" i="14"/>
  <c r="T234" i="14"/>
  <c r="T231" i="14"/>
  <c r="T233" i="14"/>
  <c r="T238" i="14"/>
  <c r="T228" i="14"/>
  <c r="T200" i="14"/>
  <c r="T202" i="14"/>
  <c r="T209" i="14"/>
  <c r="T215" i="14"/>
  <c r="T217" i="14"/>
  <c r="T201" i="14"/>
  <c r="T208" i="14"/>
  <c r="T216" i="14"/>
  <c r="T180" i="14"/>
  <c r="T185" i="14"/>
  <c r="T155" i="14"/>
  <c r="T160" i="14"/>
  <c r="T162" i="14"/>
  <c r="T169" i="14"/>
  <c r="T174" i="14"/>
  <c r="T176" i="14"/>
  <c r="T178" i="14"/>
  <c r="T152" i="14"/>
  <c r="T154" i="14"/>
  <c r="T164" i="14"/>
  <c r="T166" i="14"/>
  <c r="T172" i="14"/>
  <c r="T177" i="14"/>
  <c r="T108" i="14"/>
  <c r="T115" i="14"/>
  <c r="T120" i="14"/>
  <c r="T129" i="14"/>
  <c r="T131" i="14"/>
  <c r="T141" i="14"/>
  <c r="T143" i="14"/>
  <c r="T151" i="14"/>
  <c r="T104" i="14"/>
  <c r="T114" i="14"/>
  <c r="T116" i="14"/>
  <c r="T119" i="14"/>
  <c r="T124" i="14"/>
  <c r="T125" i="14"/>
  <c r="T137" i="14"/>
  <c r="T142" i="14"/>
  <c r="T149" i="14"/>
  <c r="T89" i="14"/>
  <c r="T83" i="14"/>
  <c r="T88" i="14"/>
  <c r="T90" i="14"/>
  <c r="T84" i="14"/>
  <c r="T97" i="14"/>
  <c r="T100" i="14"/>
  <c r="T101" i="14"/>
  <c r="T85" i="14"/>
  <c r="T92" i="14"/>
  <c r="T93" i="14"/>
  <c r="T96" i="14"/>
  <c r="T98" i="14"/>
  <c r="T11" i="14"/>
  <c r="T18" i="14"/>
  <c r="T10" i="14"/>
  <c r="T12" i="14"/>
  <c r="T19" i="14"/>
  <c r="T8" i="14"/>
</calcChain>
</file>

<file path=xl/sharedStrings.xml><?xml version="1.0" encoding="utf-8"?>
<sst xmlns="http://schemas.openxmlformats.org/spreadsheetml/2006/main" count="842" uniqueCount="519">
  <si>
    <t>For Common-Use Supplies and Equipment</t>
  </si>
  <si>
    <t>Item &amp; Specifications</t>
  </si>
  <si>
    <t>Unit of Measure</t>
  </si>
  <si>
    <t>Quantity Requirement</t>
  </si>
  <si>
    <t>TOTAL AMOUNT</t>
  </si>
  <si>
    <t>Jan</t>
  </si>
  <si>
    <t>Feb</t>
  </si>
  <si>
    <t xml:space="preserve">March </t>
  </si>
  <si>
    <t xml:space="preserve">April 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</si>
  <si>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</si>
  <si>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</si>
  <si>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</si>
  <si>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</si>
  <si>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</si>
  <si>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</si>
  <si>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</si>
  <si>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</si>
  <si>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</si>
  <si>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piece</t>
  </si>
  <si>
    <t>packet</t>
  </si>
  <si>
    <t>set</t>
  </si>
  <si>
    <t>roll</t>
  </si>
  <si>
    <t>box</t>
  </si>
  <si>
    <t>cart</t>
  </si>
  <si>
    <t>can</t>
  </si>
  <si>
    <t>bottle</t>
  </si>
  <si>
    <t>pair</t>
  </si>
  <si>
    <t>pack</t>
  </si>
  <si>
    <t>pad</t>
  </si>
  <si>
    <t>bundle</t>
  </si>
  <si>
    <t>jar</t>
  </si>
  <si>
    <t>tube</t>
  </si>
  <si>
    <t>sleeve</t>
  </si>
  <si>
    <t>case</t>
  </si>
  <si>
    <t>ream</t>
  </si>
  <si>
    <t>book</t>
  </si>
  <si>
    <t>102. RING BINDER, 25mm x 1.12m (1"x44"), plastic</t>
  </si>
  <si>
    <t>103. RING BINDER, 28mm x 1.12m,  plastic, 10 pcs/bundle</t>
  </si>
  <si>
    <t>104. RING BINDER, 32mm x 1.12m,  plastic, 10 pcs/bundle</t>
  </si>
  <si>
    <t>105.  RING BINDER, 50mm x 1.12m(2" x 44"), plastic</t>
  </si>
  <si>
    <t>canister</t>
  </si>
  <si>
    <t>pouch</t>
  </si>
  <si>
    <t>bar</t>
  </si>
  <si>
    <t>kilo</t>
  </si>
  <si>
    <t>COMMON OFFICE EQUIPMENT</t>
  </si>
  <si>
    <t>unit</t>
  </si>
  <si>
    <t xml:space="preserve">Office Equipment and Accessories </t>
  </si>
  <si>
    <t>1</t>
  </si>
  <si>
    <t>*Other categories that are not indicated herein</t>
  </si>
  <si>
    <t>**Prices are FOB Manila/Applicable for items under A.</t>
  </si>
  <si>
    <t>***Grand total for items under A and B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</si>
  <si>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</si>
  <si>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Approved:</t>
  </si>
  <si>
    <t xml:space="preserve"> </t>
  </si>
  <si>
    <t xml:space="preserve">                       </t>
  </si>
  <si>
    <t xml:space="preserve"> Head of Office/Agency</t>
  </si>
  <si>
    <t>Date Prepared:</t>
  </si>
  <si>
    <t>** PS Price Catalogue as of (07.11.13)</t>
  </si>
  <si>
    <t>CSE1</t>
  </si>
  <si>
    <t>CSE2</t>
  </si>
  <si>
    <t>CSE3</t>
  </si>
  <si>
    <t>CSE4</t>
  </si>
  <si>
    <t>CSE5</t>
  </si>
  <si>
    <t>CSE6</t>
  </si>
  <si>
    <t>CSE7</t>
  </si>
  <si>
    <t>CSE8</t>
  </si>
  <si>
    <t>CSE9</t>
  </si>
  <si>
    <t>CSE10</t>
  </si>
  <si>
    <t>CSE11</t>
  </si>
  <si>
    <t>CSE12</t>
  </si>
  <si>
    <t>CSE13</t>
  </si>
  <si>
    <t>CSE14</t>
  </si>
  <si>
    <t>CCSC15</t>
  </si>
  <si>
    <t>CCSC18</t>
  </si>
  <si>
    <t>CCSC19</t>
  </si>
  <si>
    <t>CCSC20</t>
  </si>
  <si>
    <t>CCSC28</t>
  </si>
  <si>
    <t>CCSC29</t>
  </si>
  <si>
    <t>CCSC30</t>
  </si>
  <si>
    <t>CCSC31</t>
  </si>
  <si>
    <t>CCSC32</t>
  </si>
  <si>
    <t>CCSC33</t>
  </si>
  <si>
    <t>CCSC83</t>
  </si>
  <si>
    <t>CCSC84</t>
  </si>
  <si>
    <t>CCSC96</t>
  </si>
  <si>
    <t>CCSC97</t>
  </si>
  <si>
    <t>CCSC98</t>
  </si>
  <si>
    <t>CCSC99</t>
  </si>
  <si>
    <t>CCSC311</t>
  </si>
  <si>
    <t>CCSC382</t>
  </si>
  <si>
    <t>COS1</t>
  </si>
  <si>
    <t>COS2</t>
  </si>
  <si>
    <t>COS3</t>
  </si>
  <si>
    <t>COS7</t>
  </si>
  <si>
    <t>COS9</t>
  </si>
  <si>
    <t>COS10</t>
  </si>
  <si>
    <t>COS11</t>
  </si>
  <si>
    <t>COS14</t>
  </si>
  <si>
    <t>COS15</t>
  </si>
  <si>
    <t>COS16</t>
  </si>
  <si>
    <t>COS17</t>
  </si>
  <si>
    <t>COS18</t>
  </si>
  <si>
    <t>COS19</t>
  </si>
  <si>
    <t>COS20</t>
  </si>
  <si>
    <t>COS21</t>
  </si>
  <si>
    <t>COS22</t>
  </si>
  <si>
    <t>COS24</t>
  </si>
  <si>
    <t>COS28</t>
  </si>
  <si>
    <t>COS29</t>
  </si>
  <si>
    <t>COS30</t>
  </si>
  <si>
    <t>COS31</t>
  </si>
  <si>
    <t>COS32</t>
  </si>
  <si>
    <t>COS35</t>
  </si>
  <si>
    <t>COS37</t>
  </si>
  <si>
    <t>COS40</t>
  </si>
  <si>
    <t>COS41</t>
  </si>
  <si>
    <t>COS42</t>
  </si>
  <si>
    <t>COS43</t>
  </si>
  <si>
    <t>C0S44</t>
  </si>
  <si>
    <t>COS45</t>
  </si>
  <si>
    <t>COS46</t>
  </si>
  <si>
    <t>COS47</t>
  </si>
  <si>
    <t>COS48</t>
  </si>
  <si>
    <t>COS49</t>
  </si>
  <si>
    <t>COS50</t>
  </si>
  <si>
    <t>COS53</t>
  </si>
  <si>
    <t>COS54</t>
  </si>
  <si>
    <t>COS56</t>
  </si>
  <si>
    <t>COS57</t>
  </si>
  <si>
    <t>COS59</t>
  </si>
  <si>
    <t>COS60</t>
  </si>
  <si>
    <t>COS61</t>
  </si>
  <si>
    <t>COS62</t>
  </si>
  <si>
    <t>COS63</t>
  </si>
  <si>
    <t>COS64</t>
  </si>
  <si>
    <t>COS65</t>
  </si>
  <si>
    <t>COS66</t>
  </si>
  <si>
    <t>COS67</t>
  </si>
  <si>
    <t>COS76</t>
  </si>
  <si>
    <t>COS77</t>
  </si>
  <si>
    <t>COS83</t>
  </si>
  <si>
    <t>COS84</t>
  </si>
  <si>
    <t>COS85</t>
  </si>
  <si>
    <t>COS88</t>
  </si>
  <si>
    <t>COS89</t>
  </si>
  <si>
    <t>COS90</t>
  </si>
  <si>
    <t>COS93</t>
  </si>
  <si>
    <t>COS94</t>
  </si>
  <si>
    <t>COS95</t>
  </si>
  <si>
    <t>COS96</t>
  </si>
  <si>
    <t>COS97</t>
  </si>
  <si>
    <t>COS98</t>
  </si>
  <si>
    <t>COS99</t>
  </si>
  <si>
    <t>COS100</t>
  </si>
  <si>
    <t>COS101</t>
  </si>
  <si>
    <t>COS102</t>
  </si>
  <si>
    <t>COS103</t>
  </si>
  <si>
    <t>COS104</t>
  </si>
  <si>
    <t>COS105</t>
  </si>
  <si>
    <t>COS106</t>
  </si>
  <si>
    <t>COS108</t>
  </si>
  <si>
    <t>COS110</t>
  </si>
  <si>
    <t>COS111</t>
  </si>
  <si>
    <t>COS112'</t>
  </si>
  <si>
    <t>COS113</t>
  </si>
  <si>
    <t>COS115</t>
  </si>
  <si>
    <t>COS127</t>
  </si>
  <si>
    <t>COD1</t>
  </si>
  <si>
    <t>COD2</t>
  </si>
  <si>
    <t>COD5</t>
  </si>
  <si>
    <t>COD6</t>
  </si>
  <si>
    <t>COD7</t>
  </si>
  <si>
    <t>COD9</t>
  </si>
  <si>
    <t>COD11</t>
  </si>
  <si>
    <t>COD13</t>
  </si>
  <si>
    <t>CJS1</t>
  </si>
  <si>
    <t>CJS2</t>
  </si>
  <si>
    <t>CJS3</t>
  </si>
  <si>
    <t>CJS4</t>
  </si>
  <si>
    <t>CJS5</t>
  </si>
  <si>
    <t>CJS6</t>
  </si>
  <si>
    <t>CJS7</t>
  </si>
  <si>
    <t>CJS8</t>
  </si>
  <si>
    <t>CJS9</t>
  </si>
  <si>
    <t>CJS10</t>
  </si>
  <si>
    <t>CJS12</t>
  </si>
  <si>
    <t>CJS13</t>
  </si>
  <si>
    <t>CJS14</t>
  </si>
  <si>
    <t>CJS15</t>
  </si>
  <si>
    <t>CJS16</t>
  </si>
  <si>
    <t>CJS17</t>
  </si>
  <si>
    <t>CJS18</t>
  </si>
  <si>
    <t>CJS19</t>
  </si>
  <si>
    <t>CJS20</t>
  </si>
  <si>
    <t>LSP4</t>
  </si>
  <si>
    <t>LSP5</t>
  </si>
  <si>
    <t>COE1</t>
  </si>
  <si>
    <t>COE4</t>
  </si>
  <si>
    <t>COE8</t>
  </si>
  <si>
    <t>COE9</t>
  </si>
  <si>
    <t>COE10</t>
  </si>
  <si>
    <t>COE11</t>
  </si>
  <si>
    <t>COE12</t>
  </si>
  <si>
    <t>COE15</t>
  </si>
  <si>
    <t>COE25</t>
  </si>
  <si>
    <t>liter</t>
  </si>
  <si>
    <t>pieces</t>
  </si>
  <si>
    <t>gallon</t>
  </si>
  <si>
    <t>dozen</t>
  </si>
  <si>
    <t>session</t>
  </si>
  <si>
    <t>3. Assorted Books</t>
  </si>
  <si>
    <t>packs</t>
  </si>
  <si>
    <t>ANNUAL PROCUREMENT PLAN FOR 2015</t>
  </si>
  <si>
    <t>Computer Equipment and Software</t>
  </si>
  <si>
    <t>4. 15 computer units flat screen CICS</t>
  </si>
  <si>
    <t xml:space="preserve">OTHER PPE </t>
  </si>
  <si>
    <t xml:space="preserve">Furniture &amp; Fixture </t>
  </si>
  <si>
    <t>***GRAND TOTAL: …………………</t>
  </si>
  <si>
    <t>APPROVED BUDGET: ………………………………………………</t>
  </si>
  <si>
    <t>TOTAL W/ 10% ADDITIONAL PROVISION FOR INFLATION ……</t>
  </si>
  <si>
    <t>Repair and Maintenance</t>
  </si>
  <si>
    <t>1. Multimedia room  CICS</t>
  </si>
  <si>
    <t>4. General rewiring of computer / internet lab CICS</t>
  </si>
  <si>
    <t>3. Classroom doors CICS</t>
  </si>
  <si>
    <t>2. Computer table CICS</t>
  </si>
  <si>
    <t>5. Building Façade CICS</t>
  </si>
  <si>
    <t>rolls</t>
  </si>
  <si>
    <t>pcs</t>
  </si>
  <si>
    <t>4. Stainless ladder - HIM</t>
  </si>
  <si>
    <t>1. Assorted Agricultural tools</t>
  </si>
  <si>
    <t>sets</t>
  </si>
  <si>
    <t>Agricultural Instructional Materials &amp;  Fertilizer &amp; Chemicals</t>
  </si>
  <si>
    <t>1. Assorted Agricultural Materials, Fertilizers &amp; Chemicals</t>
  </si>
  <si>
    <t>6. Repair of Agriculture building and other structures - Agri</t>
  </si>
  <si>
    <t>7. Repair of Guest house - HIM</t>
  </si>
  <si>
    <t>8. Repair of kitchen and pantry tiling - HIM</t>
  </si>
  <si>
    <t>HIM Linen, Bar &amp; Culinary supplies and materials</t>
  </si>
  <si>
    <t>1. Assorted House keeping supplies</t>
  </si>
  <si>
    <t>2. Assorted Linen Supplies</t>
  </si>
  <si>
    <t>3. Assorted Culinary supplies</t>
  </si>
  <si>
    <t>4. Assorted Bar supplies</t>
  </si>
  <si>
    <t>1. School building</t>
  </si>
  <si>
    <t>units</t>
  </si>
  <si>
    <t>2. Dormitories</t>
  </si>
  <si>
    <t>3. Student cottages</t>
  </si>
  <si>
    <t>4. Research / Extension office</t>
  </si>
  <si>
    <t>5. Piggery house</t>
  </si>
  <si>
    <t>6. Poultry house</t>
  </si>
  <si>
    <t>7. Comfort rooms</t>
  </si>
  <si>
    <t>9. Student Cottages</t>
  </si>
  <si>
    <t>2</t>
  </si>
  <si>
    <t>10. Comfort rooms</t>
  </si>
  <si>
    <t>3</t>
  </si>
  <si>
    <t>11. Farm Mechanics</t>
  </si>
  <si>
    <t>12. Administration CR's</t>
  </si>
  <si>
    <t>13. Supply Office / Admin Second floor</t>
  </si>
  <si>
    <t>14. Goat/Sheep housing</t>
  </si>
  <si>
    <t>Motor Vehicles</t>
  </si>
  <si>
    <t>1. Van</t>
  </si>
  <si>
    <t>2. SUV</t>
  </si>
  <si>
    <t>3. Motor vehicle</t>
  </si>
  <si>
    <t>4. 3 wheels carrier vehicle</t>
  </si>
  <si>
    <t>28. Grass cutter</t>
  </si>
  <si>
    <t>45. Heavy Duty Sound system for the campus</t>
  </si>
  <si>
    <t>500</t>
  </si>
  <si>
    <t>3. Continuous Ink ( Epson L210 )</t>
  </si>
  <si>
    <t>5. Van - Education</t>
  </si>
  <si>
    <t>16. Repair of CR's students and faculty - Education</t>
  </si>
  <si>
    <t>17. Rewiring of Education building - Education</t>
  </si>
  <si>
    <t>18. Rehabilitation of covered walked - Education</t>
  </si>
  <si>
    <t>19. Concreting of pathway - Education</t>
  </si>
  <si>
    <t>SUB-TOTAL</t>
  </si>
  <si>
    <t>CAGAYAN STATE UNIVERSITY</t>
  </si>
  <si>
    <t>LAL-LO CAMPUS</t>
  </si>
  <si>
    <t>Infracstructure Projects ( Construction ) = Finance from Vinta and other Agencies.</t>
  </si>
  <si>
    <t>15. Gymnasium ( Financial assisted by Alumni, LGU &amp; Others</t>
  </si>
  <si>
    <t>Agricultural Equipment and Tools.</t>
  </si>
  <si>
    <t>2. Grass chopper/bedder machine/incubator machine / pelletizing machine</t>
  </si>
  <si>
    <t xml:space="preserve"> BALLAST, 18 watts</t>
  </si>
  <si>
    <t>BALLAST, 36 watts</t>
  </si>
  <si>
    <t>BATTERY, size AA, alkaline, 2 pcs./packet</t>
  </si>
  <si>
    <t xml:space="preserve"> BATTERY, size AAA, alkaline, 2 pcs./packet</t>
  </si>
  <si>
    <t>BATTERY, size D, alkaline, 2 pcs./packet</t>
  </si>
  <si>
    <t>FLUORESCENT LIGHTING FIXTURE, 1 x 20W</t>
  </si>
  <si>
    <t>FLUORESCENT LIGHTING FIXTURE, 1 x 40W</t>
  </si>
  <si>
    <t>FLUORESCENT LAMP, tubular, 18 watts</t>
  </si>
  <si>
    <t>FLUORESCENT LAMP, tubular, 36 watts</t>
  </si>
  <si>
    <t>COMPACT FLUORESCENT LIGHT, 18 watts</t>
  </si>
  <si>
    <t>FUSE, 30 amperes</t>
  </si>
  <si>
    <t>FUSE, 60 amperes</t>
  </si>
  <si>
    <t>STARTER, 4-40 watts</t>
  </si>
  <si>
    <t>TAPE, electrical</t>
  </si>
  <si>
    <t>FLASH DRIVE, 16GB, USB 2.0,  plug and play</t>
  </si>
  <si>
    <t>INK CARTRIDGE, Canon Part No. CL-811, colored</t>
  </si>
  <si>
    <t>INK CARTRIDGE, Canon Part No. PG-810, colored</t>
  </si>
  <si>
    <t>INK CARTRIDGE, HP CH561WA (HP 61), black</t>
  </si>
  <si>
    <t>INK CARTRIDGE, HP CH562WA (HP 61), color ink</t>
  </si>
  <si>
    <t>MOUSE, optical, USB connection type</t>
  </si>
  <si>
    <t>ACETATE, gauge #3, 50m in length</t>
  </si>
  <si>
    <t>AIR FRESHENER, 280mL/can</t>
  </si>
  <si>
    <t>ALCOHOL, 70%, ethyl</t>
  </si>
  <si>
    <t>CARBON FILM, polyethylene, 210mm x 297mm(A-4), 100s/box</t>
  </si>
  <si>
    <t>CARTOLINA, assorted color, 20s/pack (blue,orange,yellow)</t>
  </si>
  <si>
    <t>CARTOLINA, white, 20s/pack</t>
  </si>
  <si>
    <t>CHALK, white, dustless, 100 pcs/box</t>
  </si>
  <si>
    <t>CLIP, bulldog (3")</t>
  </si>
  <si>
    <t>CLIP, backfold, 25mm, 12s/box</t>
  </si>
  <si>
    <t>CLIP, backfold, 50mm, 12s/box</t>
  </si>
  <si>
    <t>CLIP, backfold, 19mm, 12s/box</t>
  </si>
  <si>
    <t>CLIP, backfold, 32mm, 12s/box</t>
  </si>
  <si>
    <t>COLUMNAR NOTEBOOK, 12 cols</t>
  </si>
  <si>
    <t>DATA FILE BOX, (5"x9"x15-3/4")</t>
  </si>
  <si>
    <t>ENVELOPE, documentary (10"x15"), 500s/box</t>
  </si>
  <si>
    <t>ENVELOPE, expanding, kraft, legal size, 100s/box</t>
  </si>
  <si>
    <t>ENVELOPE, mailing white, 500s/box</t>
  </si>
  <si>
    <t>ENVELOPE, pay, kraft, (4"x7-1/2"), 496s/box</t>
  </si>
  <si>
    <t>ERASER, blackboard/whiteboard</t>
  </si>
  <si>
    <t>FILE ORGANIZER, expanding, legal, plastic, assorted colors</t>
  </si>
  <si>
    <t>FOLDER, pressboard, plain, legal, 100s/box</t>
  </si>
  <si>
    <t>FOLDER, tagboard, legal size, 100s/box</t>
  </si>
  <si>
    <t>FOLDER, tagboard, A4 size, 100s/box</t>
  </si>
  <si>
    <t>FOLDER, morocco/fancy, legal size, 50s/pack</t>
  </si>
  <si>
    <t>FOLDER, morocco/fancy, A4 size, 50s/pack</t>
  </si>
  <si>
    <t>GLUE, all purpose, 300 grams min.</t>
  </si>
  <si>
    <t>ILLUSTRATION BOARD, (30"x40"), 2 ply</t>
  </si>
  <si>
    <t>INDEX CARD,3"x 5",ruled both sides, 500s/pack</t>
  </si>
  <si>
    <t>INDEX CARD, 5" x 8",ruled both side, 500s/pack</t>
  </si>
  <si>
    <t>INDEX TAB, self-adhesive, 10 pcs/box</t>
  </si>
  <si>
    <t>LEAD, for mechanical pencil,0.5mm, 12 pcs/tube</t>
  </si>
  <si>
    <t>MAP PIN, round head, 100s/case</t>
  </si>
  <si>
    <t>MARKER, fluorescent, 3 colors/set ( estabilo )</t>
  </si>
  <si>
    <t>MARKING PEN, whiteboard, black</t>
  </si>
  <si>
    <t>MARKING PEN, whiteboard, blue</t>
  </si>
  <si>
    <t>MARKING PEN, whiteboard, red</t>
  </si>
  <si>
    <t>MARKER, permanent, black</t>
  </si>
  <si>
    <t>MARKER, permanent, blue</t>
  </si>
  <si>
    <t>MARKER, permanent, red</t>
  </si>
  <si>
    <t>NOTE BOOK, stenographer's, 40 leaves, ruled both sides</t>
  </si>
  <si>
    <t>PAPER, multicopy, 210mm x 297mm(A4), 80gsm</t>
  </si>
  <si>
    <t>PAPER, for Plain Paper Copier, 210mm x 297mm (A4) 70gsm</t>
  </si>
  <si>
    <t>PAPER FASTENER, for paper, metal, 50 sets/box</t>
  </si>
  <si>
    <t>PAPER CLIP, gem type,jumbo, 48mm, 100s/box</t>
  </si>
  <si>
    <t>PAPER CLIP, gem type, 32mm, 100s/box</t>
  </si>
  <si>
    <t>PUSH PIN, flat head type, assorted colors, 100s/case</t>
  </si>
  <si>
    <t>RECORD BOOK, 300 pages, smythe sewn</t>
  </si>
  <si>
    <t>RECORD BOOK, 500 pages, smythe sewn</t>
  </si>
  <si>
    <t>RUBBER BAND, 1.0mm min thickness, min. 350grams/box or approx 220pcs</t>
  </si>
  <si>
    <t>RULER, plastic, 450mm</t>
  </si>
  <si>
    <t>SIGN PEN, black</t>
  </si>
  <si>
    <t>SIGN PEN,  blue</t>
  </si>
  <si>
    <t>SIGN PEN, red</t>
  </si>
  <si>
    <t>STAMP PAD INK, violet, 50mL</t>
  </si>
  <si>
    <t>STAPLE WIRE, standard, 5000 pcs/box</t>
  </si>
  <si>
    <t>TOILET TISSUE, 12 rolls/pack</t>
  </si>
  <si>
    <t>FOLDER, clear plastic, L-type, A4 size, 50s/pack</t>
  </si>
  <si>
    <t>FOLDER, clear plastic, L-type, legal size, 50s/pack</t>
  </si>
  <si>
    <t>COLUMNAR PAD, 14 cols, 50 gsm min.</t>
  </si>
  <si>
    <t xml:space="preserve">COLUMNAR PAD, 16 cols, 50 gsm min. </t>
  </si>
  <si>
    <t>COLUMNAR PAD, 18 cols, 50 gsm min.</t>
  </si>
  <si>
    <t>BLADE, heavy duty cutter(L500), 10 pcs./pack</t>
  </si>
  <si>
    <t xml:space="preserve">CUTTER, heavy duty </t>
  </si>
  <si>
    <t>PUNCHER, heavy duty</t>
  </si>
  <si>
    <t>SCISSORS, (6")</t>
  </si>
  <si>
    <t>SHARPENER, single cutterhead</t>
  </si>
  <si>
    <t>TAPE DISPENSER, heavy duty, for 24mm(1")</t>
  </si>
  <si>
    <t>STAPLER, standard</t>
  </si>
  <si>
    <t>WASTE BASKET, plastic</t>
  </si>
  <si>
    <t>BATHROOM SOAP, 70gms.</t>
  </si>
  <si>
    <t>BROOM, soft (tambo)</t>
  </si>
  <si>
    <t>BROOM, STICK (tingting)</t>
  </si>
  <si>
    <t>CLEANSER, powder, 350gms.</t>
  </si>
  <si>
    <t>DETERGENT POWDER, all purpose, 500gms.</t>
  </si>
  <si>
    <t>DETERGENT BAR, min 392 grams net mass, four(4) pcs per bar</t>
  </si>
  <si>
    <t>DISINFECTANT SPRAY, 400 grams net content</t>
  </si>
  <si>
    <t>DUST PAN, non-rigid plastic, with detachable handle</t>
  </si>
  <si>
    <t>FLOOR WAX, paste, natural, 2kgs.</t>
  </si>
  <si>
    <t>FLOOR WAX, paste, red, 2kgs.</t>
  </si>
  <si>
    <t>FURNITURE CLEANER, 300mL/can min</t>
  </si>
  <si>
    <t>INSECTICIDE, 600mL (420g) /can</t>
  </si>
  <si>
    <t>MOPHANDLE, screw type, wooden handle</t>
  </si>
  <si>
    <t>MOPHEAD, 100% rayon, 400g</t>
  </si>
  <si>
    <t>RAG, COTTON, (7") in diameter</t>
  </si>
  <si>
    <t>SCOURING PAD, economy size</t>
  </si>
  <si>
    <t>TOILET BOWL &amp; URINAL  CLEANER, 900ml</t>
  </si>
  <si>
    <t>TRASHBAG, plastic, black, (XL), 10 pcs per pack per roll</t>
  </si>
  <si>
    <t>PAPER, for Plain Paper Copier</t>
  </si>
  <si>
    <t>PAPER, multicopy, legal, for laser printing</t>
  </si>
  <si>
    <t>AIRPOT, 4.0 liters, w/ dispenser</t>
  </si>
  <si>
    <t>CALCULATOR, scientific, 10 digits, dot, matrix display, programmable, with case</t>
  </si>
  <si>
    <t>DOCUMENT CAMERA, w/ DVI port, four (4), reference points demarcate viewing area, 8 times, (800%) consecutive zoom, PC and Doc Cam VS</t>
  </si>
  <si>
    <t>ELECTRIC FAN, orbit type</t>
  </si>
  <si>
    <t>ELECTRIC FAN, with stand</t>
  </si>
  <si>
    <t>ELECTRIC FAN, wall type</t>
  </si>
  <si>
    <t>INDUSTRIAL FAN, 18" metal blade</t>
  </si>
  <si>
    <t>FIRE EXTINGUISHER, pure HCFC 123, with fire,     rating of 1A, 1BC for ABC class of fire, squeeze type,     non-electrical conductor, 4.5kg (10 lbs), brand new</t>
  </si>
  <si>
    <t>TABLE, monobloc, square, 36" X 36", white/ beige, four(4) seater, for indoor and outdoor use</t>
  </si>
  <si>
    <t>Water Dispenser</t>
  </si>
  <si>
    <t>Airconditioning Unit 2HP</t>
  </si>
  <si>
    <t>1. Teacher's table with Chair</t>
  </si>
  <si>
    <t xml:space="preserve">2. Whiteboard 1.2m X 2.4 m </t>
  </si>
  <si>
    <t xml:space="preserve">3. Executive chair </t>
  </si>
  <si>
    <t xml:space="preserve">9. Steel filing cabinet </t>
  </si>
  <si>
    <t xml:space="preserve">2. Laptop </t>
  </si>
  <si>
    <t xml:space="preserve">3. Desktop </t>
  </si>
  <si>
    <t xml:space="preserve">6. Canon printer all in one </t>
  </si>
  <si>
    <t>TONER CARTRIDGE, Gestener MP2000L2</t>
  </si>
  <si>
    <t>DATA / MAGAZINE FILE BOX with label</t>
  </si>
  <si>
    <t>LIBRARY BOOKS</t>
  </si>
  <si>
    <t>Nylon Cord  #20</t>
  </si>
  <si>
    <t>Breaker (30A )</t>
  </si>
  <si>
    <t>Circuit breaker</t>
  </si>
  <si>
    <t>Flat Cord #16</t>
  </si>
  <si>
    <t>Electric Motor 1 HP</t>
  </si>
  <si>
    <t>Outlet .3</t>
  </si>
  <si>
    <t>Receptacle 4x4</t>
  </si>
  <si>
    <t>Switch</t>
  </si>
  <si>
    <t>Electric tape</t>
  </si>
  <si>
    <t>Extension with outlet 10 meters</t>
  </si>
  <si>
    <t>Adaptor 7.5 V</t>
  </si>
  <si>
    <t>PDX wire # 14</t>
  </si>
  <si>
    <t>PDX wire # 10</t>
  </si>
  <si>
    <t>Staple electric wire</t>
  </si>
  <si>
    <t>Junction box</t>
  </si>
  <si>
    <t>Utility Outlet</t>
  </si>
  <si>
    <t>Thumbler switch</t>
  </si>
  <si>
    <t>Male plug</t>
  </si>
  <si>
    <t>Current Tester</t>
  </si>
  <si>
    <t>ESL Bulb</t>
  </si>
  <si>
    <t>3U bulb</t>
  </si>
  <si>
    <t>4U bulb</t>
  </si>
  <si>
    <t>LED bulb assorted watts</t>
  </si>
  <si>
    <t>Roller Brush</t>
  </si>
  <si>
    <t>Stainless Welding Rod</t>
  </si>
  <si>
    <t>Fed Seal</t>
  </si>
  <si>
    <t>Pad Lock Yale</t>
  </si>
  <si>
    <t>Hacksaw Blade</t>
  </si>
  <si>
    <t>Tapelone</t>
  </si>
  <si>
    <t>Gate Value 1"</t>
  </si>
  <si>
    <t>Faucet</t>
  </si>
  <si>
    <t xml:space="preserve">G.I. Elbow 1/2" </t>
  </si>
  <si>
    <t>Solvent</t>
  </si>
  <si>
    <t>PVC Pipe</t>
  </si>
  <si>
    <t>Pressure Tank 82 gals.</t>
  </si>
  <si>
    <t>Plywood 1/4"</t>
  </si>
  <si>
    <t>Common Nail 1"</t>
  </si>
  <si>
    <t>Common Nail 2"</t>
  </si>
  <si>
    <t>Common Nail 3"</t>
  </si>
  <si>
    <t>Common nail 4"</t>
  </si>
  <si>
    <t>Welding Rod</t>
  </si>
  <si>
    <t>Latex Paint</t>
  </si>
  <si>
    <t>QDE Paint</t>
  </si>
  <si>
    <t>Paint Thinner</t>
  </si>
  <si>
    <t>Paint Brush</t>
  </si>
  <si>
    <r>
      <t>PVC 1"</t>
    </r>
    <r>
      <rPr>
        <sz val="10"/>
        <rFont val="Calibri"/>
        <family val="2"/>
      </rPr>
      <t>Ø</t>
    </r>
  </si>
  <si>
    <t>Elbow 1"Ø</t>
  </si>
  <si>
    <t>Coupling 1"Ø</t>
  </si>
  <si>
    <t>Reducer 1" to 1/2" Ø</t>
  </si>
  <si>
    <t>T-Joint 1"Ø</t>
  </si>
  <si>
    <t>Seminars/Trainings</t>
  </si>
  <si>
    <t>Workshops</t>
  </si>
  <si>
    <t>Teaspoons</t>
  </si>
  <si>
    <t>Cups and Saucers</t>
  </si>
  <si>
    <t>EXTERNAL HARD DRIVE, 500GB, </t>
  </si>
  <si>
    <t>Rice cooker</t>
  </si>
  <si>
    <t>Pressure cooker</t>
  </si>
  <si>
    <t>electric stove 2 burner</t>
  </si>
  <si>
    <t>frying pan</t>
  </si>
  <si>
    <t>Rifles (ROTC)</t>
  </si>
  <si>
    <t>Tiles</t>
  </si>
  <si>
    <t xml:space="preserve">Table glass </t>
  </si>
  <si>
    <t xml:space="preserve">INK CARTRIDGE, HP C8727AA (HP 27), black, </t>
  </si>
  <si>
    <t xml:space="preserve">INK CARTRIDGE, HP Q8893AA (C8728AA) (HP 28), </t>
  </si>
  <si>
    <t xml:space="preserve">INK CARTRIDGE, HP C6656AA (HP 56), black, </t>
  </si>
  <si>
    <t xml:space="preserve">INK CARTRIDGE, HP C6657AA (HP 57), tri-color, </t>
  </si>
  <si>
    <t>INK CARTRIDGE, HP C9351AA (HP 21), black,</t>
  </si>
  <si>
    <t xml:space="preserve">INK CARTRIDGE, HP C9352AA (HP 22), tri-color, </t>
  </si>
  <si>
    <t>INK CARTRIDGE, HP CC641WA (HP60XL), black</t>
  </si>
  <si>
    <t>INK CARTRIDGE, HP CC643WA (HP 60), tricolor,</t>
  </si>
  <si>
    <t xml:space="preserve">INK CARTRIDGE, HP CN692AA(HP 704), black, </t>
  </si>
  <si>
    <t xml:space="preserve">INK CARTRIDGE, HP CN693AA  (HP704), tricolor, </t>
  </si>
  <si>
    <t>ENVELOPE, mailing white with window, 500s</t>
  </si>
  <si>
    <t>MANILA PAPER, </t>
  </si>
  <si>
    <t>RING BINDER, 6mm x 1.12m,  plastic, 10 pcs/bundle</t>
  </si>
  <si>
    <t>RING BINDER, 8mm x 1.12m,  plastic, 10 pcs/bundle</t>
  </si>
  <si>
    <t>RING BINDER, 10mm x 1.12m,  plastic, 10 pcs/bundle</t>
  </si>
  <si>
    <t>RING BINDER, 11mm x 1.12m,  plastic, 10 pcs/bundle</t>
  </si>
  <si>
    <t>RING BINDER, 12.7mm x 1.12m (1/2"x44"), plastic</t>
  </si>
  <si>
    <t>RING BINDER, 14mm x 1.12m,  plastic, 10 pcs/bundle</t>
  </si>
  <si>
    <t>RING BINDER, 16mm x 1.12m,  plastic, 10 pcs/bundle</t>
  </si>
  <si>
    <t>RING BINDER, 19mm x 1.12m(3/4"x44"), plastic</t>
  </si>
  <si>
    <t>RING BINDER, 22mm x 1.12m, plastic, 10 pcs/bundle</t>
  </si>
  <si>
    <t xml:space="preserve">Medicines </t>
  </si>
  <si>
    <t>Foods/Snacks for Visitors (coffee,biscuits/cookies, juices)</t>
  </si>
  <si>
    <t xml:space="preserve">Ballpen Red </t>
  </si>
  <si>
    <t>Ballpen Black</t>
  </si>
  <si>
    <t>Stabilo</t>
  </si>
  <si>
    <t>Yellow Pad Paper</t>
  </si>
  <si>
    <t>Drawing Paper</t>
  </si>
  <si>
    <t>Linen Board Paper Assorted Color</t>
  </si>
  <si>
    <t>Plastic Cover Acetate</t>
  </si>
  <si>
    <t xml:space="preserve">Elmer's glue medium </t>
  </si>
  <si>
    <t>Correction tape</t>
  </si>
  <si>
    <t>thumb tax</t>
  </si>
  <si>
    <t>Binder with 2 hole</t>
  </si>
  <si>
    <t>TOILET DEODORANT CAKE</t>
  </si>
  <si>
    <t>Doormat</t>
  </si>
  <si>
    <t>Duster</t>
  </si>
  <si>
    <t>Dishwashing Liquid</t>
  </si>
  <si>
    <t>Detergen cleaner</t>
  </si>
  <si>
    <t>Zonrox</t>
  </si>
  <si>
    <t>Toilet bowl brush</t>
  </si>
  <si>
    <t>Plastic bucket</t>
  </si>
  <si>
    <t>Air freshener</t>
  </si>
  <si>
    <t>Emergency Lamp - Acctg.</t>
  </si>
  <si>
    <t xml:space="preserve">Ceiling fan </t>
  </si>
  <si>
    <t xml:space="preserve">Stand fan </t>
  </si>
  <si>
    <t xml:space="preserve">Refrigerator </t>
  </si>
  <si>
    <t xml:space="preserve">DLP </t>
  </si>
  <si>
    <t>ROMEO R. QUILANG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</si>
</sst>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name val="Arial"/>
    </font>
    <font>
      <b/>
      <sz val="12"/>
      <name val="Candara"/>
      <family val="2"/>
    </font>
    <font>
      <sz val="10"/>
      <name val="Book Antiqua"/>
      <family val="1"/>
    </font>
    <font>
      <sz val="10"/>
      <name val="Calibri"/>
      <family val="2"/>
    </font>
    <font>
      <sz val="10"/>
      <name val="Candara"/>
      <family val="2"/>
    </font>
    <font>
      <sz val="12"/>
      <name val="Candara"/>
      <family val="2"/>
    </font>
    <font>
      <b/>
      <sz val="10"/>
      <name val="Candara"/>
      <family val="2"/>
    </font>
    <font>
      <sz val="10"/>
      <name val="Arial"/>
      <family val="2"/>
    </font>
    <font>
      <b/>
      <sz val="10"/>
      <name val="Book Antiqua"/>
      <family val="1"/>
    </font>
    <font>
      <sz val="9"/>
      <name val="Candara"/>
      <family val="2"/>
    </font>
    <font>
      <sz val="12"/>
      <name val="Book Antiqua"/>
      <family val="1"/>
    </font>
    <font>
      <b/>
      <i/>
      <sz val="9"/>
      <name val="Candara"/>
      <family val="2"/>
    </font>
    <font>
      <b/>
      <sz val="9"/>
      <name val="Candara"/>
      <family val="2"/>
    </font>
    <font>
      <sz val="9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4">
    <xf numFmtId="0" fontId="0" fillId="0" borderId="0" xfId="0"/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9" fontId="4" fillId="0" borderId="10" xfId="0" quotePrefix="1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3" fontId="4" fillId="0" borderId="11" xfId="1" applyFont="1" applyBorder="1" applyAlignment="1" applyProtection="1">
      <alignment horizontal="center" vertical="center" wrapText="1"/>
    </xf>
    <xf numFmtId="49" fontId="4" fillId="0" borderId="10" xfId="0" quotePrefix="1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quotePrefix="1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43" fontId="4" fillId="0" borderId="13" xfId="0" applyNumberFormat="1" applyFont="1" applyBorder="1" applyAlignment="1" applyProtection="1">
      <alignment vertical="center" wrapText="1"/>
    </xf>
    <xf numFmtId="43" fontId="4" fillId="0" borderId="15" xfId="0" applyNumberFormat="1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2" xfId="1" applyNumberFormat="1" applyFont="1" applyBorder="1" applyAlignment="1" applyProtection="1">
      <alignment horizontal="center" vertical="center" wrapText="1"/>
    </xf>
    <xf numFmtId="4" fontId="5" fillId="0" borderId="8" xfId="1" applyNumberFormat="1" applyFont="1" applyBorder="1" applyAlignment="1" applyProtection="1">
      <alignment horizontal="center" vertical="center" wrapText="1"/>
    </xf>
    <xf numFmtId="43" fontId="4" fillId="0" borderId="9" xfId="0" applyNumberFormat="1" applyFont="1" applyBorder="1" applyAlignment="1" applyProtection="1">
      <alignment vertical="center" wrapText="1"/>
    </xf>
    <xf numFmtId="1" fontId="4" fillId="0" borderId="8" xfId="0" applyNumberFormat="1" applyFont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4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4" fontId="5" fillId="0" borderId="18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10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center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3" fontId="4" fillId="0" borderId="19" xfId="1" applyFont="1" applyBorder="1" applyAlignment="1" applyProtection="1">
      <alignment horizontal="center" vertical="center" wrapText="1"/>
    </xf>
    <xf numFmtId="4" fontId="5" fillId="0" borderId="25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1" fontId="9" fillId="0" borderId="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0" fontId="4" fillId="0" borderId="0" xfId="0" quotePrefix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43" fontId="4" fillId="0" borderId="19" xfId="1" quotePrefix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3" fontId="4" fillId="0" borderId="27" xfId="1" quotePrefix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left" vertical="center" wrapText="1"/>
    </xf>
    <xf numFmtId="43" fontId="4" fillId="0" borderId="12" xfId="1" quotePrefix="1" applyFont="1" applyBorder="1" applyAlignment="1" applyProtection="1">
      <alignment horizontal="center" vertical="center" wrapText="1"/>
    </xf>
    <xf numFmtId="43" fontId="4" fillId="0" borderId="14" xfId="1" quotePrefix="1" applyFont="1" applyBorder="1" applyAlignment="1" applyProtection="1">
      <alignment horizontal="center" vertical="center" wrapText="1"/>
    </xf>
    <xf numFmtId="1" fontId="4" fillId="0" borderId="14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3" fontId="4" fillId="0" borderId="12" xfId="0" applyNumberFormat="1" applyFont="1" applyBorder="1" applyAlignment="1" applyProtection="1">
      <alignment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vertical="center" wrapText="1"/>
    </xf>
    <xf numFmtId="43" fontId="4" fillId="3" borderId="12" xfId="0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43" fontId="4" fillId="0" borderId="24" xfId="0" applyNumberFormat="1" applyFont="1" applyBorder="1" applyAlignment="1" applyProtection="1">
      <alignment vertical="center" wrapText="1"/>
    </xf>
    <xf numFmtId="43" fontId="4" fillId="0" borderId="28" xfId="0" applyNumberFormat="1" applyFont="1" applyBorder="1" applyAlignment="1" applyProtection="1">
      <alignment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3" fontId="4" fillId="4" borderId="13" xfId="0" applyNumberFormat="1" applyFont="1" applyFill="1" applyBorder="1" applyAlignment="1" applyProtection="1">
      <alignment vertical="center" wrapText="1"/>
    </xf>
    <xf numFmtId="1" fontId="4" fillId="4" borderId="8" xfId="0" applyNumberFormat="1" applyFont="1" applyFill="1" applyBorder="1" applyAlignment="1" applyProtection="1">
      <alignment horizontal="center" vertic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4" fontId="5" fillId="0" borderId="24" xfId="0" applyNumberFormat="1" applyFont="1" applyFill="1" applyBorder="1" applyAlignment="1" applyProtection="1">
      <alignment horizontal="center" vertical="center" wrapText="1"/>
    </xf>
    <xf numFmtId="43" fontId="4" fillId="0" borderId="13" xfId="0" applyNumberFormat="1" applyFont="1" applyFill="1" applyBorder="1" applyAlignment="1" applyProtection="1">
      <alignment vertical="center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5" borderId="6" xfId="0" applyFont="1" applyFill="1" applyBorder="1" applyAlignment="1" applyProtection="1">
      <alignment horizontal="center" vertical="center" wrapText="1"/>
    </xf>
    <xf numFmtId="43" fontId="4" fillId="0" borderId="29" xfId="0" applyNumberFormat="1" applyFont="1" applyBorder="1" applyAlignment="1" applyProtection="1">
      <alignment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43" fontId="16" fillId="0" borderId="15" xfId="0" applyNumberFormat="1" applyFont="1" applyBorder="1" applyAlignment="1" applyProtection="1">
      <alignment vertical="center" wrapText="1"/>
    </xf>
    <xf numFmtId="4" fontId="5" fillId="0" borderId="12" xfId="1" applyNumberFormat="1" applyFont="1" applyFill="1" applyBorder="1" applyAlignment="1" applyProtection="1">
      <alignment horizontal="center" vertical="center" wrapText="1"/>
    </xf>
    <xf numFmtId="43" fontId="16" fillId="0" borderId="13" xfId="0" applyNumberFormat="1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3" fontId="4" fillId="0" borderId="7" xfId="1" applyFont="1" applyBorder="1" applyAlignment="1" applyProtection="1">
      <alignment horizontal="center" vertical="center" wrapText="1"/>
    </xf>
    <xf numFmtId="43" fontId="4" fillId="0" borderId="9" xfId="0" applyNumberFormat="1" applyFont="1" applyFill="1" applyBorder="1" applyAlignment="1" applyProtection="1">
      <alignment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4" fontId="5" fillId="0" borderId="25" xfId="0" applyNumberFormat="1" applyFont="1" applyFill="1" applyBorder="1" applyAlignment="1" applyProtection="1">
      <alignment horizontal="center" vertical="center" wrapText="1"/>
    </xf>
    <xf numFmtId="43" fontId="4" fillId="0" borderId="15" xfId="0" applyNumberFormat="1" applyFont="1" applyFill="1" applyBorder="1" applyAlignment="1" applyProtection="1">
      <alignment vertical="center" wrapText="1"/>
    </xf>
    <xf numFmtId="4" fontId="5" fillId="0" borderId="14" xfId="1" applyNumberFormat="1" applyFont="1" applyFill="1" applyBorder="1" applyAlignment="1" applyProtection="1">
      <alignment horizontal="center" vertical="center" wrapText="1"/>
    </xf>
    <xf numFmtId="43" fontId="16" fillId="0" borderId="13" xfId="0" applyNumberFormat="1" applyFont="1" applyFill="1" applyBorder="1" applyAlignment="1" applyProtection="1">
      <alignment vertical="center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vertical="center" wrapText="1"/>
    </xf>
    <xf numFmtId="43" fontId="4" fillId="6" borderId="12" xfId="0" applyNumberFormat="1" applyFont="1" applyFill="1" applyBorder="1" applyAlignment="1" applyProtection="1">
      <alignment vertical="center" wrapText="1"/>
    </xf>
    <xf numFmtId="43" fontId="4" fillId="6" borderId="13" xfId="0" applyNumberFormat="1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vertical="center" wrapText="1"/>
    </xf>
    <xf numFmtId="43" fontId="4" fillId="4" borderId="12" xfId="0" applyNumberFormat="1" applyFont="1" applyFill="1" applyBorder="1" applyAlignment="1" applyProtection="1">
      <alignment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4" fillId="6" borderId="12" xfId="0" applyNumberFormat="1" applyFont="1" applyFill="1" applyBorder="1" applyAlignment="1" applyProtection="1">
      <alignment horizontal="left" vertical="center" wrapText="1"/>
    </xf>
    <xf numFmtId="49" fontId="4" fillId="6" borderId="12" xfId="0" applyNumberFormat="1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43" fontId="16" fillId="6" borderId="13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3" fontId="6" fillId="0" borderId="11" xfId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18" xfId="0" applyNumberFormat="1" applyFont="1" applyFill="1" applyBorder="1" applyAlignment="1" applyProtection="1">
      <alignment horizontal="center" vertical="center" wrapText="1"/>
    </xf>
    <xf numFmtId="4" fontId="1" fillId="0" borderId="24" xfId="0" applyNumberFormat="1" applyFont="1" applyFill="1" applyBorder="1" applyAlignment="1" applyProtection="1">
      <alignment horizontal="center" vertical="center" wrapText="1"/>
    </xf>
    <xf numFmtId="43" fontId="6" fillId="0" borderId="13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" fontId="1" fillId="0" borderId="18" xfId="0" applyNumberFormat="1" applyFont="1" applyFill="1" applyBorder="1" applyAlignment="1" applyProtection="1">
      <alignment horizontal="center" vertical="center" wrapText="1"/>
    </xf>
    <xf numFmtId="43" fontId="6" fillId="0" borderId="9" xfId="0" applyNumberFormat="1" applyFont="1" applyFill="1" applyBorder="1" applyAlignment="1" applyProtection="1">
      <alignment vertical="center" wrapText="1"/>
    </xf>
    <xf numFmtId="43" fontId="16" fillId="0" borderId="9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49" fontId="4" fillId="0" borderId="12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3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3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327</xdr:row>
      <xdr:rowOff>9525</xdr:rowOff>
    </xdr:from>
    <xdr:to>
      <xdr:col>20</xdr:col>
      <xdr:colOff>0</xdr:colOff>
      <xdr:row>327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573250" y="2319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337</xdr:row>
      <xdr:rowOff>9525</xdr:rowOff>
    </xdr:from>
    <xdr:to>
      <xdr:col>1</xdr:col>
      <xdr:colOff>2724150</xdr:colOff>
      <xdr:row>337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00125" y="2327148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266700</xdr:colOff>
      <xdr:row>329</xdr:row>
      <xdr:rowOff>28575</xdr:rowOff>
    </xdr:from>
    <xdr:to>
      <xdr:col>18</xdr:col>
      <xdr:colOff>76707</xdr:colOff>
      <xdr:row>333</xdr:row>
      <xdr:rowOff>47624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65665350"/>
          <a:ext cx="1981707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6"/>
  <sheetViews>
    <sheetView tabSelected="1" topLeftCell="B1" zoomScaleNormal="100" zoomScalePageLayoutView="66" workbookViewId="0">
      <pane ySplit="7170" topLeftCell="A267"/>
      <selection activeCell="K336" sqref="K336"/>
      <selection pane="bottomLeft" activeCell="B303" sqref="B303"/>
    </sheetView>
  </sheetViews>
  <sheetFormatPr defaultColWidth="9.140625" defaultRowHeight="15.75" x14ac:dyDescent="0.2"/>
  <cols>
    <col min="1" max="1" width="0" style="38" hidden="1" customWidth="1"/>
    <col min="2" max="2" width="51.5703125" style="39" customWidth="1"/>
    <col min="3" max="3" width="10.5703125" style="38" customWidth="1"/>
    <col min="4" max="6" width="7.7109375" style="38" customWidth="1"/>
    <col min="7" max="7" width="7" style="38" customWidth="1"/>
    <col min="8" max="8" width="7.7109375" style="38" customWidth="1"/>
    <col min="9" max="9" width="6" style="38" customWidth="1"/>
    <col min="10" max="10" width="5.85546875" style="38" customWidth="1"/>
    <col min="11" max="11" width="6.42578125" style="38" customWidth="1"/>
    <col min="12" max="12" width="6" style="38" customWidth="1"/>
    <col min="13" max="13" width="5.28515625" style="38" customWidth="1"/>
    <col min="14" max="14" width="5.7109375" style="38" customWidth="1"/>
    <col min="15" max="15" width="6.140625" style="38" customWidth="1"/>
    <col min="16" max="16" width="7.7109375" style="38" customWidth="1"/>
    <col min="17" max="17" width="14.7109375" style="38" hidden="1" customWidth="1"/>
    <col min="18" max="18" width="1.7109375" style="40" customWidth="1"/>
    <col min="19" max="19" width="14" style="40" customWidth="1"/>
    <col min="20" max="20" width="17.28515625" style="38" customWidth="1"/>
    <col min="21" max="16384" width="9.140625" style="38"/>
  </cols>
  <sheetData>
    <row r="1" spans="1:20" x14ac:dyDescent="0.2">
      <c r="B1" s="144" t="s">
        <v>272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0" x14ac:dyDescent="0.2">
      <c r="B2" s="144" t="s">
        <v>273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0" s="41" customFormat="1" x14ac:dyDescent="0.2">
      <c r="B3" s="144" t="s">
        <v>212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20" s="41" customFormat="1" x14ac:dyDescent="0.2">
      <c r="B4" s="144" t="s">
        <v>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20" s="41" customFormat="1" ht="16.5" thickBot="1" x14ac:dyDescent="0.25">
      <c r="B5" s="42"/>
      <c r="Q5" s="43"/>
    </row>
    <row r="6" spans="1:20" s="41" customFormat="1" ht="14.45" customHeight="1" thickBot="1" x14ac:dyDescent="0.25">
      <c r="B6" s="147" t="s">
        <v>1</v>
      </c>
      <c r="C6" s="147" t="s">
        <v>2</v>
      </c>
      <c r="D6" s="149" t="s">
        <v>3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Q6" s="152"/>
      <c r="R6" s="152"/>
      <c r="S6" s="145" t="s">
        <v>57</v>
      </c>
      <c r="T6" s="147" t="s">
        <v>4</v>
      </c>
    </row>
    <row r="7" spans="1:20" s="41" customFormat="1" ht="16.149999999999999" customHeight="1" thickBot="1" x14ac:dyDescent="0.25">
      <c r="B7" s="148"/>
      <c r="C7" s="148"/>
      <c r="D7" s="45" t="s">
        <v>5</v>
      </c>
      <c r="E7" s="45" t="s">
        <v>6</v>
      </c>
      <c r="F7" s="140" t="s">
        <v>7</v>
      </c>
      <c r="G7" s="45" t="s">
        <v>8</v>
      </c>
      <c r="H7" s="45" t="s">
        <v>9</v>
      </c>
      <c r="I7" s="140" t="s">
        <v>10</v>
      </c>
      <c r="J7" s="45" t="s">
        <v>11</v>
      </c>
      <c r="K7" s="45" t="s">
        <v>12</v>
      </c>
      <c r="L7" s="140" t="s">
        <v>13</v>
      </c>
      <c r="M7" s="45" t="s">
        <v>14</v>
      </c>
      <c r="N7" s="140" t="s">
        <v>15</v>
      </c>
      <c r="O7" s="45" t="s">
        <v>16</v>
      </c>
      <c r="P7" s="45" t="s">
        <v>17</v>
      </c>
      <c r="Q7" s="153"/>
      <c r="R7" s="153"/>
      <c r="S7" s="146"/>
      <c r="T7" s="148"/>
    </row>
    <row r="8" spans="1:20" x14ac:dyDescent="0.2">
      <c r="A8" s="46" t="s">
        <v>58</v>
      </c>
      <c r="B8" s="3" t="s">
        <v>278</v>
      </c>
      <c r="C8" s="4" t="s">
        <v>18</v>
      </c>
      <c r="D8" s="18"/>
      <c r="E8" s="18"/>
      <c r="F8" s="18">
        <v>10</v>
      </c>
      <c r="G8" s="18"/>
      <c r="H8" s="18"/>
      <c r="I8" s="18"/>
      <c r="J8" s="18"/>
      <c r="K8" s="18"/>
      <c r="L8" s="18">
        <v>10</v>
      </c>
      <c r="M8" s="18"/>
      <c r="N8" s="18"/>
      <c r="O8" s="18">
        <v>5</v>
      </c>
      <c r="P8" s="18">
        <f>SUM(D8:O8)</f>
        <v>25</v>
      </c>
      <c r="Q8" s="36">
        <v>1.03</v>
      </c>
      <c r="R8" s="23">
        <v>66.77</v>
      </c>
      <c r="S8" s="23">
        <f>Q8*R8</f>
        <v>68.773099999999999</v>
      </c>
      <c r="T8" s="19">
        <f>P8*S8</f>
        <v>1719.3274999999999</v>
      </c>
    </row>
    <row r="9" spans="1:20" x14ac:dyDescent="0.2">
      <c r="A9" s="46" t="s">
        <v>59</v>
      </c>
      <c r="B9" s="5" t="s">
        <v>279</v>
      </c>
      <c r="C9" s="4" t="s">
        <v>18</v>
      </c>
      <c r="D9" s="18"/>
      <c r="E9" s="18"/>
      <c r="F9" s="18">
        <v>10</v>
      </c>
      <c r="G9" s="18"/>
      <c r="H9" s="18"/>
      <c r="I9" s="18"/>
      <c r="J9" s="18"/>
      <c r="K9" s="18"/>
      <c r="L9" s="18">
        <v>10</v>
      </c>
      <c r="M9" s="18"/>
      <c r="N9" s="18"/>
      <c r="O9" s="18">
        <v>5</v>
      </c>
      <c r="P9" s="18">
        <f t="shared" ref="P9:P21" si="0">SUM(D9:O9)</f>
        <v>25</v>
      </c>
      <c r="Q9" s="36">
        <v>1.03</v>
      </c>
      <c r="R9" s="23">
        <v>71.03</v>
      </c>
      <c r="S9" s="23">
        <f t="shared" ref="S9:S21" si="1">Q9*R9</f>
        <v>73.160899999999998</v>
      </c>
      <c r="T9" s="19">
        <f t="shared" ref="T9:T65" si="2">P9*S9</f>
        <v>1829.0225</v>
      </c>
    </row>
    <row r="10" spans="1:20" x14ac:dyDescent="0.2">
      <c r="A10" s="46" t="s">
        <v>60</v>
      </c>
      <c r="B10" s="3" t="s">
        <v>280</v>
      </c>
      <c r="C10" s="6" t="s">
        <v>19</v>
      </c>
      <c r="D10" s="18">
        <v>20</v>
      </c>
      <c r="E10" s="18"/>
      <c r="F10" s="18">
        <v>20</v>
      </c>
      <c r="G10" s="18"/>
      <c r="H10" s="18">
        <v>20</v>
      </c>
      <c r="I10" s="18"/>
      <c r="J10" s="18">
        <v>20</v>
      </c>
      <c r="K10" s="18"/>
      <c r="L10" s="18"/>
      <c r="M10" s="18">
        <v>20</v>
      </c>
      <c r="N10" s="18"/>
      <c r="O10" s="18"/>
      <c r="P10" s="50">
        <f t="shared" si="0"/>
        <v>100</v>
      </c>
      <c r="Q10" s="100">
        <v>1.03</v>
      </c>
      <c r="R10" s="24">
        <v>20.12</v>
      </c>
      <c r="S10" s="24">
        <f t="shared" si="1"/>
        <v>20.723600000000001</v>
      </c>
      <c r="T10" s="95">
        <f t="shared" si="2"/>
        <v>2072.36</v>
      </c>
    </row>
    <row r="11" spans="1:20" x14ac:dyDescent="0.2">
      <c r="A11" s="46" t="s">
        <v>61</v>
      </c>
      <c r="B11" s="7" t="s">
        <v>281</v>
      </c>
      <c r="C11" s="6" t="s">
        <v>19</v>
      </c>
      <c r="D11" s="18">
        <v>10</v>
      </c>
      <c r="E11" s="18"/>
      <c r="F11" s="18">
        <v>10</v>
      </c>
      <c r="G11" s="18"/>
      <c r="H11" s="18">
        <v>10</v>
      </c>
      <c r="I11" s="18"/>
      <c r="J11" s="18">
        <v>10</v>
      </c>
      <c r="K11" s="18"/>
      <c r="L11" s="18"/>
      <c r="M11" s="18">
        <v>10</v>
      </c>
      <c r="N11" s="18"/>
      <c r="O11" s="18"/>
      <c r="P11" s="50">
        <f t="shared" si="0"/>
        <v>50</v>
      </c>
      <c r="Q11" s="100">
        <v>1.03</v>
      </c>
      <c r="R11" s="24">
        <v>15.08</v>
      </c>
      <c r="S11" s="24">
        <f t="shared" si="1"/>
        <v>15.532400000000001</v>
      </c>
      <c r="T11" s="95">
        <f t="shared" si="2"/>
        <v>776.62</v>
      </c>
    </row>
    <row r="12" spans="1:20" x14ac:dyDescent="0.2">
      <c r="A12" s="46" t="s">
        <v>62</v>
      </c>
      <c r="B12" s="7" t="s">
        <v>282</v>
      </c>
      <c r="C12" s="6" t="s">
        <v>19</v>
      </c>
      <c r="D12" s="18">
        <v>10</v>
      </c>
      <c r="E12" s="18"/>
      <c r="F12" s="18">
        <v>10</v>
      </c>
      <c r="G12" s="18"/>
      <c r="H12" s="18">
        <v>10</v>
      </c>
      <c r="I12" s="18"/>
      <c r="J12" s="18">
        <v>10</v>
      </c>
      <c r="K12" s="18"/>
      <c r="L12" s="18"/>
      <c r="M12" s="18">
        <v>10</v>
      </c>
      <c r="N12" s="18"/>
      <c r="O12" s="18"/>
      <c r="P12" s="50">
        <f t="shared" si="0"/>
        <v>50</v>
      </c>
      <c r="Q12" s="100">
        <v>1.03</v>
      </c>
      <c r="R12" s="24">
        <v>74.88</v>
      </c>
      <c r="S12" s="24">
        <f t="shared" si="1"/>
        <v>77.126400000000004</v>
      </c>
      <c r="T12" s="95">
        <f t="shared" si="2"/>
        <v>3856.32</v>
      </c>
    </row>
    <row r="13" spans="1:20" x14ac:dyDescent="0.2">
      <c r="A13" s="46" t="s">
        <v>63</v>
      </c>
      <c r="B13" s="8" t="s">
        <v>283</v>
      </c>
      <c r="C13" s="6" t="s">
        <v>20</v>
      </c>
      <c r="D13" s="18"/>
      <c r="E13" s="18"/>
      <c r="F13" s="18">
        <v>10</v>
      </c>
      <c r="G13" s="18"/>
      <c r="H13" s="18">
        <v>10</v>
      </c>
      <c r="I13" s="18"/>
      <c r="J13" s="18"/>
      <c r="K13" s="18"/>
      <c r="L13" s="18"/>
      <c r="M13" s="18"/>
      <c r="N13" s="18"/>
      <c r="O13" s="18"/>
      <c r="P13" s="50">
        <f t="shared" si="0"/>
        <v>20</v>
      </c>
      <c r="Q13" s="100">
        <v>1.03</v>
      </c>
      <c r="R13" s="24">
        <v>312</v>
      </c>
      <c r="S13" s="24">
        <f t="shared" si="1"/>
        <v>321.36</v>
      </c>
      <c r="T13" s="95">
        <f t="shared" si="2"/>
        <v>6427.2000000000007</v>
      </c>
    </row>
    <row r="14" spans="1:20" x14ac:dyDescent="0.2">
      <c r="A14" s="46" t="s">
        <v>64</v>
      </c>
      <c r="B14" s="7" t="s">
        <v>284</v>
      </c>
      <c r="C14" s="6" t="s">
        <v>20</v>
      </c>
      <c r="D14" s="18"/>
      <c r="E14" s="18"/>
      <c r="F14" s="18">
        <v>10</v>
      </c>
      <c r="G14" s="18"/>
      <c r="H14" s="18">
        <v>10</v>
      </c>
      <c r="I14" s="18"/>
      <c r="J14" s="18"/>
      <c r="K14" s="18"/>
      <c r="L14" s="18"/>
      <c r="M14" s="18"/>
      <c r="N14" s="18"/>
      <c r="O14" s="18"/>
      <c r="P14" s="18">
        <f t="shared" si="0"/>
        <v>20</v>
      </c>
      <c r="Q14" s="36">
        <v>1.03</v>
      </c>
      <c r="R14" s="23">
        <v>364</v>
      </c>
      <c r="S14" s="23">
        <f t="shared" si="1"/>
        <v>374.92</v>
      </c>
      <c r="T14" s="19">
        <f t="shared" si="2"/>
        <v>7498.4000000000005</v>
      </c>
    </row>
    <row r="15" spans="1:20" x14ac:dyDescent="0.2">
      <c r="A15" s="46" t="s">
        <v>65</v>
      </c>
      <c r="B15" s="7" t="s">
        <v>285</v>
      </c>
      <c r="C15" s="6" t="s">
        <v>18</v>
      </c>
      <c r="D15" s="18"/>
      <c r="E15" s="18"/>
      <c r="F15" s="18">
        <v>10</v>
      </c>
      <c r="G15" s="18"/>
      <c r="H15" s="18">
        <v>10</v>
      </c>
      <c r="I15" s="18"/>
      <c r="J15" s="18"/>
      <c r="K15" s="18"/>
      <c r="L15" s="18"/>
      <c r="M15" s="18"/>
      <c r="N15" s="18"/>
      <c r="O15" s="18"/>
      <c r="P15" s="18">
        <f t="shared" si="0"/>
        <v>20</v>
      </c>
      <c r="Q15" s="36">
        <v>1.03</v>
      </c>
      <c r="R15" s="23">
        <v>35.36</v>
      </c>
      <c r="S15" s="23">
        <f t="shared" si="1"/>
        <v>36.4208</v>
      </c>
      <c r="T15" s="19">
        <f t="shared" si="2"/>
        <v>728.41599999999994</v>
      </c>
    </row>
    <row r="16" spans="1:20" x14ac:dyDescent="0.2">
      <c r="A16" s="46" t="s">
        <v>66</v>
      </c>
      <c r="B16" s="8" t="s">
        <v>286</v>
      </c>
      <c r="C16" s="6" t="s">
        <v>18</v>
      </c>
      <c r="D16" s="18"/>
      <c r="E16" s="18"/>
      <c r="F16" s="18">
        <v>10</v>
      </c>
      <c r="G16" s="18"/>
      <c r="H16" s="18">
        <v>10</v>
      </c>
      <c r="I16" s="18"/>
      <c r="J16" s="18"/>
      <c r="K16" s="18"/>
      <c r="L16" s="18"/>
      <c r="M16" s="18"/>
      <c r="N16" s="18"/>
      <c r="O16" s="18"/>
      <c r="P16" s="18">
        <f t="shared" si="0"/>
        <v>20</v>
      </c>
      <c r="Q16" s="36">
        <v>1.03</v>
      </c>
      <c r="R16" s="23">
        <v>36.4</v>
      </c>
      <c r="S16" s="23">
        <f t="shared" si="1"/>
        <v>37.491999999999997</v>
      </c>
      <c r="T16" s="19">
        <f t="shared" si="2"/>
        <v>749.83999999999992</v>
      </c>
    </row>
    <row r="17" spans="1:20" x14ac:dyDescent="0.2">
      <c r="A17" s="46" t="s">
        <v>67</v>
      </c>
      <c r="B17" s="8" t="s">
        <v>287</v>
      </c>
      <c r="C17" s="6" t="s">
        <v>18</v>
      </c>
      <c r="D17" s="18"/>
      <c r="E17" s="18"/>
      <c r="F17" s="18">
        <v>10</v>
      </c>
      <c r="G17" s="18"/>
      <c r="H17" s="18">
        <v>10</v>
      </c>
      <c r="I17" s="18"/>
      <c r="J17" s="18"/>
      <c r="K17" s="18"/>
      <c r="L17" s="18"/>
      <c r="M17" s="18"/>
      <c r="N17" s="18"/>
      <c r="O17" s="18"/>
      <c r="P17" s="18">
        <f t="shared" si="0"/>
        <v>20</v>
      </c>
      <c r="Q17" s="36">
        <v>1.03</v>
      </c>
      <c r="R17" s="23">
        <v>100.78</v>
      </c>
      <c r="S17" s="23">
        <f t="shared" si="1"/>
        <v>103.80340000000001</v>
      </c>
      <c r="T17" s="19">
        <f t="shared" si="2"/>
        <v>2076.0680000000002</v>
      </c>
    </row>
    <row r="18" spans="1:20" x14ac:dyDescent="0.2">
      <c r="A18" s="46" t="s">
        <v>68</v>
      </c>
      <c r="B18" s="7" t="s">
        <v>288</v>
      </c>
      <c r="C18" s="6" t="s">
        <v>18</v>
      </c>
      <c r="D18" s="18"/>
      <c r="E18" s="18"/>
      <c r="F18" s="18">
        <v>10</v>
      </c>
      <c r="G18" s="18"/>
      <c r="H18" s="18">
        <v>10</v>
      </c>
      <c r="I18" s="18"/>
      <c r="J18" s="18"/>
      <c r="K18" s="18"/>
      <c r="L18" s="18"/>
      <c r="M18" s="18"/>
      <c r="N18" s="18"/>
      <c r="O18" s="18"/>
      <c r="P18" s="18">
        <f t="shared" si="0"/>
        <v>20</v>
      </c>
      <c r="Q18" s="36">
        <v>1.03</v>
      </c>
      <c r="R18" s="23">
        <v>12.48</v>
      </c>
      <c r="S18" s="23">
        <f t="shared" si="1"/>
        <v>12.8544</v>
      </c>
      <c r="T18" s="19">
        <f t="shared" si="2"/>
        <v>257.08800000000002</v>
      </c>
    </row>
    <row r="19" spans="1:20" x14ac:dyDescent="0.2">
      <c r="A19" s="46" t="s">
        <v>69</v>
      </c>
      <c r="B19" s="8" t="s">
        <v>289</v>
      </c>
      <c r="C19" s="6" t="s">
        <v>18</v>
      </c>
      <c r="D19" s="18"/>
      <c r="E19" s="18"/>
      <c r="F19" s="18">
        <v>10</v>
      </c>
      <c r="G19" s="18"/>
      <c r="H19" s="18">
        <v>10</v>
      </c>
      <c r="I19" s="18"/>
      <c r="J19" s="18"/>
      <c r="K19" s="18"/>
      <c r="L19" s="18"/>
      <c r="M19" s="18"/>
      <c r="N19" s="18"/>
      <c r="O19" s="18"/>
      <c r="P19" s="18">
        <f t="shared" si="0"/>
        <v>20</v>
      </c>
      <c r="Q19" s="36">
        <v>1.03</v>
      </c>
      <c r="R19" s="23">
        <v>24.96</v>
      </c>
      <c r="S19" s="23">
        <f t="shared" si="1"/>
        <v>25.7088</v>
      </c>
      <c r="T19" s="19">
        <f t="shared" si="2"/>
        <v>514.17600000000004</v>
      </c>
    </row>
    <row r="20" spans="1:20" x14ac:dyDescent="0.2">
      <c r="A20" s="46" t="s">
        <v>70</v>
      </c>
      <c r="B20" s="7" t="s">
        <v>290</v>
      </c>
      <c r="C20" s="6" t="s">
        <v>18</v>
      </c>
      <c r="D20" s="18"/>
      <c r="E20" s="18"/>
      <c r="F20" s="18">
        <v>10</v>
      </c>
      <c r="G20" s="18"/>
      <c r="H20" s="18">
        <v>10</v>
      </c>
      <c r="I20" s="18"/>
      <c r="J20" s="18"/>
      <c r="K20" s="18"/>
      <c r="L20" s="18"/>
      <c r="M20" s="18"/>
      <c r="N20" s="18"/>
      <c r="O20" s="18"/>
      <c r="P20" s="18">
        <f t="shared" si="0"/>
        <v>20</v>
      </c>
      <c r="Q20" s="36">
        <v>1.03</v>
      </c>
      <c r="R20" s="23">
        <v>3.5</v>
      </c>
      <c r="S20" s="23">
        <f t="shared" si="1"/>
        <v>3.605</v>
      </c>
      <c r="T20" s="19">
        <f>P20*S20</f>
        <v>72.099999999999994</v>
      </c>
    </row>
    <row r="21" spans="1:20" x14ac:dyDescent="0.2">
      <c r="A21" s="46" t="s">
        <v>71</v>
      </c>
      <c r="B21" s="7" t="s">
        <v>291</v>
      </c>
      <c r="C21" s="6" t="s">
        <v>21</v>
      </c>
      <c r="D21" s="18">
        <v>10</v>
      </c>
      <c r="E21" s="18"/>
      <c r="F21" s="18">
        <v>10</v>
      </c>
      <c r="G21" s="18"/>
      <c r="H21" s="18"/>
      <c r="I21" s="18"/>
      <c r="J21" s="18"/>
      <c r="K21" s="18">
        <v>10</v>
      </c>
      <c r="L21" s="18"/>
      <c r="M21" s="18"/>
      <c r="N21" s="18"/>
      <c r="O21" s="18"/>
      <c r="P21" s="50">
        <f t="shared" si="0"/>
        <v>30</v>
      </c>
      <c r="Q21" s="100">
        <v>1.03</v>
      </c>
      <c r="R21" s="24">
        <v>19.239999999999998</v>
      </c>
      <c r="S21" s="24">
        <f t="shared" si="1"/>
        <v>19.8172</v>
      </c>
      <c r="T21" s="95">
        <f t="shared" si="2"/>
        <v>594.51599999999996</v>
      </c>
    </row>
    <row r="22" spans="1:20" x14ac:dyDescent="0.2">
      <c r="A22" s="46"/>
      <c r="B22" s="8" t="s">
        <v>408</v>
      </c>
      <c r="C22" s="6" t="s">
        <v>21</v>
      </c>
      <c r="D22" s="18"/>
      <c r="E22" s="18"/>
      <c r="F22" s="18">
        <v>2</v>
      </c>
      <c r="G22" s="18"/>
      <c r="H22" s="18"/>
      <c r="I22" s="18"/>
      <c r="J22" s="18"/>
      <c r="K22" s="18"/>
      <c r="L22" s="18">
        <v>2</v>
      </c>
      <c r="M22" s="18"/>
      <c r="N22" s="18"/>
      <c r="O22" s="18"/>
      <c r="P22" s="30">
        <f>SUM(C22:O22)</f>
        <v>4</v>
      </c>
      <c r="Q22" s="34"/>
      <c r="R22" s="51"/>
      <c r="S22" s="19">
        <v>2000</v>
      </c>
      <c r="T22" s="19">
        <f t="shared" si="2"/>
        <v>8000</v>
      </c>
    </row>
    <row r="23" spans="1:20" x14ac:dyDescent="0.2">
      <c r="A23" s="46"/>
      <c r="B23" s="8" t="s">
        <v>409</v>
      </c>
      <c r="C23" s="6" t="s">
        <v>206</v>
      </c>
      <c r="D23" s="18"/>
      <c r="E23" s="18"/>
      <c r="F23" s="18">
        <v>5</v>
      </c>
      <c r="G23" s="18"/>
      <c r="H23" s="18"/>
      <c r="I23" s="18"/>
      <c r="J23" s="18"/>
      <c r="K23" s="18"/>
      <c r="L23" s="18">
        <v>5</v>
      </c>
      <c r="M23" s="18"/>
      <c r="N23" s="18"/>
      <c r="O23" s="18"/>
      <c r="P23" s="30">
        <f t="shared" ref="P23:P29" si="3">SUM(C23:O23)</f>
        <v>10</v>
      </c>
      <c r="Q23" s="34"/>
      <c r="R23" s="51"/>
      <c r="S23" s="19">
        <v>350</v>
      </c>
      <c r="T23" s="19">
        <f t="shared" si="2"/>
        <v>3500</v>
      </c>
    </row>
    <row r="24" spans="1:20" x14ac:dyDescent="0.2">
      <c r="A24" s="46"/>
      <c r="B24" s="52" t="s">
        <v>410</v>
      </c>
      <c r="C24" s="53" t="s">
        <v>20</v>
      </c>
      <c r="D24" s="26"/>
      <c r="E24" s="26"/>
      <c r="F24" s="26">
        <v>5</v>
      </c>
      <c r="G24" s="26"/>
      <c r="H24" s="26"/>
      <c r="I24" s="26"/>
      <c r="J24" s="26"/>
      <c r="K24" s="26"/>
      <c r="L24" s="26"/>
      <c r="M24" s="26"/>
      <c r="N24" s="26"/>
      <c r="O24" s="26"/>
      <c r="P24" s="30">
        <f t="shared" si="3"/>
        <v>5</v>
      </c>
      <c r="Q24" s="31"/>
      <c r="R24" s="54"/>
      <c r="S24" s="19">
        <v>350</v>
      </c>
      <c r="T24" s="19">
        <f t="shared" si="2"/>
        <v>1750</v>
      </c>
    </row>
    <row r="25" spans="1:20" x14ac:dyDescent="0.2">
      <c r="A25" s="46"/>
      <c r="B25" s="8" t="s">
        <v>411</v>
      </c>
      <c r="C25" s="6" t="s">
        <v>21</v>
      </c>
      <c r="D25" s="18"/>
      <c r="E25" s="18">
        <v>1</v>
      </c>
      <c r="F25" s="18"/>
      <c r="G25" s="18"/>
      <c r="H25" s="18"/>
      <c r="I25" s="18"/>
      <c r="J25" s="18"/>
      <c r="K25" s="18">
        <v>1</v>
      </c>
      <c r="L25" s="18"/>
      <c r="M25" s="18"/>
      <c r="N25" s="18"/>
      <c r="O25" s="18"/>
      <c r="P25" s="30">
        <f t="shared" si="3"/>
        <v>2</v>
      </c>
      <c r="Q25" s="34"/>
      <c r="R25" s="51"/>
      <c r="S25" s="19">
        <v>5100</v>
      </c>
      <c r="T25" s="19">
        <f t="shared" si="2"/>
        <v>10200</v>
      </c>
    </row>
    <row r="26" spans="1:20" x14ac:dyDescent="0.2">
      <c r="A26" s="46"/>
      <c r="B26" s="8" t="s">
        <v>412</v>
      </c>
      <c r="C26" s="6" t="s">
        <v>45</v>
      </c>
      <c r="D26" s="18"/>
      <c r="E26" s="18"/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30">
        <f t="shared" si="3"/>
        <v>1</v>
      </c>
      <c r="Q26" s="34"/>
      <c r="R26" s="51"/>
      <c r="S26" s="19">
        <v>24910</v>
      </c>
      <c r="T26" s="19">
        <f t="shared" si="2"/>
        <v>24910</v>
      </c>
    </row>
    <row r="27" spans="1:20" x14ac:dyDescent="0.2">
      <c r="A27" s="46"/>
      <c r="B27" s="8" t="s">
        <v>413</v>
      </c>
      <c r="C27" s="6" t="s">
        <v>206</v>
      </c>
      <c r="D27" s="18"/>
      <c r="E27" s="18">
        <v>15</v>
      </c>
      <c r="F27" s="18"/>
      <c r="G27" s="18"/>
      <c r="H27" s="18">
        <v>15</v>
      </c>
      <c r="I27" s="18"/>
      <c r="J27" s="18"/>
      <c r="K27" s="18">
        <v>15</v>
      </c>
      <c r="L27" s="18"/>
      <c r="M27" s="18"/>
      <c r="N27" s="18"/>
      <c r="O27" s="18"/>
      <c r="P27" s="30">
        <f t="shared" si="3"/>
        <v>45</v>
      </c>
      <c r="Q27" s="34"/>
      <c r="R27" s="51"/>
      <c r="S27" s="19">
        <f>1600/40</f>
        <v>40</v>
      </c>
      <c r="T27" s="19">
        <f t="shared" si="2"/>
        <v>1800</v>
      </c>
    </row>
    <row r="28" spans="1:20" x14ac:dyDescent="0.2">
      <c r="A28" s="46"/>
      <c r="B28" s="52" t="s">
        <v>414</v>
      </c>
      <c r="C28" s="53" t="s">
        <v>206</v>
      </c>
      <c r="D28" s="26"/>
      <c r="E28" s="18">
        <v>15</v>
      </c>
      <c r="F28" s="18"/>
      <c r="G28" s="18"/>
      <c r="H28" s="18">
        <v>15</v>
      </c>
      <c r="I28" s="18"/>
      <c r="J28" s="18"/>
      <c r="K28" s="18">
        <v>15</v>
      </c>
      <c r="L28" s="18"/>
      <c r="M28" s="26"/>
      <c r="N28" s="26"/>
      <c r="O28" s="26"/>
      <c r="P28" s="30">
        <f t="shared" si="3"/>
        <v>45</v>
      </c>
      <c r="Q28" s="31"/>
      <c r="R28" s="54"/>
      <c r="S28" s="19">
        <f>800/20</f>
        <v>40</v>
      </c>
      <c r="T28" s="19">
        <f t="shared" si="2"/>
        <v>1800</v>
      </c>
    </row>
    <row r="29" spans="1:20" x14ac:dyDescent="0.2">
      <c r="A29" s="46"/>
      <c r="B29" s="52" t="s">
        <v>415</v>
      </c>
      <c r="C29" s="53" t="s">
        <v>206</v>
      </c>
      <c r="D29" s="26"/>
      <c r="E29" s="18">
        <v>15</v>
      </c>
      <c r="F29" s="18"/>
      <c r="G29" s="18"/>
      <c r="H29" s="18">
        <v>15</v>
      </c>
      <c r="I29" s="18"/>
      <c r="J29" s="18"/>
      <c r="K29" s="18">
        <v>15</v>
      </c>
      <c r="L29" s="18"/>
      <c r="M29" s="26"/>
      <c r="N29" s="26"/>
      <c r="O29" s="26"/>
      <c r="P29" s="30">
        <f t="shared" si="3"/>
        <v>45</v>
      </c>
      <c r="Q29" s="31"/>
      <c r="R29" s="54"/>
      <c r="S29" s="19">
        <v>40</v>
      </c>
      <c r="T29" s="19">
        <f t="shared" si="2"/>
        <v>1800</v>
      </c>
    </row>
    <row r="30" spans="1:20" x14ac:dyDescent="0.2">
      <c r="A30" s="46"/>
      <c r="B30" s="52" t="s">
        <v>416</v>
      </c>
      <c r="C30" s="53" t="s">
        <v>206</v>
      </c>
      <c r="D30" s="26"/>
      <c r="E30" s="18">
        <v>15</v>
      </c>
      <c r="F30" s="18"/>
      <c r="G30" s="18"/>
      <c r="H30" s="18">
        <v>15</v>
      </c>
      <c r="I30" s="18"/>
      <c r="J30" s="18"/>
      <c r="K30" s="18">
        <v>15</v>
      </c>
      <c r="L30" s="18"/>
      <c r="M30" s="26"/>
      <c r="N30" s="26"/>
      <c r="O30" s="26"/>
      <c r="P30" s="30">
        <f>SUM(C30:O30)</f>
        <v>45</v>
      </c>
      <c r="Q30" s="31"/>
      <c r="R30" s="54"/>
      <c r="S30" s="19">
        <v>35</v>
      </c>
      <c r="T30" s="19">
        <f t="shared" si="2"/>
        <v>1575</v>
      </c>
    </row>
    <row r="31" spans="1:20" x14ac:dyDescent="0.2">
      <c r="A31" s="46"/>
      <c r="B31" s="52" t="s">
        <v>417</v>
      </c>
      <c r="C31" s="53" t="s">
        <v>206</v>
      </c>
      <c r="D31" s="26"/>
      <c r="E31" s="26"/>
      <c r="F31" s="26">
        <v>10</v>
      </c>
      <c r="G31" s="26"/>
      <c r="H31" s="26"/>
      <c r="I31" s="26"/>
      <c r="J31" s="26"/>
      <c r="K31" s="26"/>
      <c r="L31" s="26">
        <v>10</v>
      </c>
      <c r="M31" s="26"/>
      <c r="N31" s="26"/>
      <c r="O31" s="26"/>
      <c r="P31" s="30">
        <f t="shared" ref="P31:P40" si="4">SUM(C31:O31)</f>
        <v>20</v>
      </c>
      <c r="Q31" s="31"/>
      <c r="R31" s="54"/>
      <c r="S31" s="19">
        <v>40</v>
      </c>
      <c r="T31" s="19">
        <f t="shared" si="2"/>
        <v>800</v>
      </c>
    </row>
    <row r="32" spans="1:20" x14ac:dyDescent="0.2">
      <c r="A32" s="46"/>
      <c r="B32" s="52" t="s">
        <v>418</v>
      </c>
      <c r="C32" s="53" t="s">
        <v>18</v>
      </c>
      <c r="D32" s="26"/>
      <c r="E32" s="26"/>
      <c r="F32" s="26">
        <v>10</v>
      </c>
      <c r="G32" s="26"/>
      <c r="H32" s="26"/>
      <c r="I32" s="26"/>
      <c r="J32" s="26"/>
      <c r="K32" s="26"/>
      <c r="L32" s="26">
        <v>10</v>
      </c>
      <c r="M32" s="26"/>
      <c r="N32" s="26"/>
      <c r="O32" s="26"/>
      <c r="P32" s="30">
        <f t="shared" si="4"/>
        <v>20</v>
      </c>
      <c r="Q32" s="31"/>
      <c r="R32" s="54"/>
      <c r="S32" s="19">
        <v>40</v>
      </c>
      <c r="T32" s="19">
        <f t="shared" si="2"/>
        <v>800</v>
      </c>
    </row>
    <row r="33" spans="1:20" x14ac:dyDescent="0.2">
      <c r="A33" s="46"/>
      <c r="B33" s="52" t="s">
        <v>419</v>
      </c>
      <c r="C33" s="53" t="s">
        <v>22</v>
      </c>
      <c r="D33" s="26"/>
      <c r="E33" s="26"/>
      <c r="F33" s="26">
        <v>1</v>
      </c>
      <c r="G33" s="26"/>
      <c r="H33" s="26"/>
      <c r="I33" s="26"/>
      <c r="J33" s="26"/>
      <c r="K33" s="26"/>
      <c r="L33" s="26">
        <v>1</v>
      </c>
      <c r="M33" s="26"/>
      <c r="N33" s="26"/>
      <c r="O33" s="26"/>
      <c r="P33" s="30">
        <f t="shared" si="4"/>
        <v>2</v>
      </c>
      <c r="Q33" s="31"/>
      <c r="R33" s="54"/>
      <c r="S33" s="19">
        <v>2700</v>
      </c>
      <c r="T33" s="19">
        <f t="shared" si="2"/>
        <v>5400</v>
      </c>
    </row>
    <row r="34" spans="1:20" x14ac:dyDescent="0.2">
      <c r="A34" s="46"/>
      <c r="B34" s="52" t="s">
        <v>420</v>
      </c>
      <c r="C34" s="53" t="s">
        <v>22</v>
      </c>
      <c r="D34" s="26"/>
      <c r="E34" s="26"/>
      <c r="F34" s="26">
        <v>1</v>
      </c>
      <c r="G34" s="26"/>
      <c r="H34" s="26"/>
      <c r="I34" s="26"/>
      <c r="J34" s="26"/>
      <c r="K34" s="26"/>
      <c r="L34" s="26">
        <v>1</v>
      </c>
      <c r="M34" s="26"/>
      <c r="N34" s="26"/>
      <c r="O34" s="26"/>
      <c r="P34" s="30">
        <f t="shared" si="4"/>
        <v>2</v>
      </c>
      <c r="Q34" s="31"/>
      <c r="R34" s="54"/>
      <c r="S34" s="19">
        <v>2900</v>
      </c>
      <c r="T34" s="19">
        <f t="shared" si="2"/>
        <v>5800</v>
      </c>
    </row>
    <row r="35" spans="1:20" x14ac:dyDescent="0.2">
      <c r="A35" s="46"/>
      <c r="B35" s="52" t="s">
        <v>421</v>
      </c>
      <c r="C35" s="53" t="s">
        <v>22</v>
      </c>
      <c r="D35" s="26"/>
      <c r="E35" s="26"/>
      <c r="F35" s="26">
        <v>25</v>
      </c>
      <c r="G35" s="26"/>
      <c r="H35" s="26"/>
      <c r="I35" s="26"/>
      <c r="J35" s="26"/>
      <c r="K35" s="26">
        <v>25</v>
      </c>
      <c r="L35" s="26"/>
      <c r="M35" s="26"/>
      <c r="N35" s="26"/>
      <c r="O35" s="26"/>
      <c r="P35" s="30">
        <f t="shared" si="4"/>
        <v>50</v>
      </c>
      <c r="Q35" s="31"/>
      <c r="R35" s="54"/>
      <c r="S35" s="19">
        <v>35</v>
      </c>
      <c r="T35" s="19">
        <f t="shared" si="2"/>
        <v>1750</v>
      </c>
    </row>
    <row r="36" spans="1:20" x14ac:dyDescent="0.2">
      <c r="A36" s="46"/>
      <c r="B36" s="52" t="s">
        <v>422</v>
      </c>
      <c r="C36" s="53" t="s">
        <v>227</v>
      </c>
      <c r="D36" s="26"/>
      <c r="E36" s="26"/>
      <c r="F36" s="26">
        <v>25</v>
      </c>
      <c r="G36" s="26"/>
      <c r="H36" s="26"/>
      <c r="I36" s="26"/>
      <c r="J36" s="26"/>
      <c r="K36" s="26">
        <v>25</v>
      </c>
      <c r="L36" s="26"/>
      <c r="M36" s="26"/>
      <c r="N36" s="26"/>
      <c r="O36" s="26"/>
      <c r="P36" s="30">
        <f t="shared" si="4"/>
        <v>50</v>
      </c>
      <c r="Q36" s="31"/>
      <c r="R36" s="54"/>
      <c r="S36" s="19">
        <v>35</v>
      </c>
      <c r="T36" s="19">
        <f t="shared" si="2"/>
        <v>1750</v>
      </c>
    </row>
    <row r="37" spans="1:20" x14ac:dyDescent="0.2">
      <c r="A37" s="46"/>
      <c r="B37" s="52" t="s">
        <v>423</v>
      </c>
      <c r="C37" s="53" t="s">
        <v>227</v>
      </c>
      <c r="D37" s="26"/>
      <c r="E37" s="26"/>
      <c r="F37" s="26">
        <v>25</v>
      </c>
      <c r="G37" s="26"/>
      <c r="H37" s="26"/>
      <c r="I37" s="26"/>
      <c r="J37" s="26"/>
      <c r="K37" s="26">
        <v>25</v>
      </c>
      <c r="L37" s="26"/>
      <c r="M37" s="26"/>
      <c r="N37" s="26"/>
      <c r="O37" s="26"/>
      <c r="P37" s="30">
        <f t="shared" si="4"/>
        <v>50</v>
      </c>
      <c r="Q37" s="31"/>
      <c r="R37" s="54"/>
      <c r="S37" s="19">
        <v>35</v>
      </c>
      <c r="T37" s="19">
        <f t="shared" si="2"/>
        <v>1750</v>
      </c>
    </row>
    <row r="38" spans="1:20" x14ac:dyDescent="0.2">
      <c r="A38" s="46"/>
      <c r="B38" s="52" t="s">
        <v>424</v>
      </c>
      <c r="C38" s="53" t="s">
        <v>227</v>
      </c>
      <c r="D38" s="26"/>
      <c r="E38" s="26"/>
      <c r="F38" s="26">
        <v>25</v>
      </c>
      <c r="G38" s="26"/>
      <c r="H38" s="26"/>
      <c r="I38" s="26"/>
      <c r="J38" s="26"/>
      <c r="K38" s="26">
        <v>25</v>
      </c>
      <c r="L38" s="26"/>
      <c r="M38" s="26"/>
      <c r="N38" s="26"/>
      <c r="O38" s="26"/>
      <c r="P38" s="30">
        <f t="shared" si="4"/>
        <v>50</v>
      </c>
      <c r="Q38" s="31"/>
      <c r="R38" s="54"/>
      <c r="S38" s="19">
        <v>45</v>
      </c>
      <c r="T38" s="19">
        <f t="shared" si="2"/>
        <v>2250</v>
      </c>
    </row>
    <row r="39" spans="1:20" x14ac:dyDescent="0.2">
      <c r="A39" s="46"/>
      <c r="B39" s="52" t="s">
        <v>425</v>
      </c>
      <c r="C39" s="53" t="s">
        <v>227</v>
      </c>
      <c r="D39" s="26"/>
      <c r="E39" s="26"/>
      <c r="F39" s="26">
        <v>15</v>
      </c>
      <c r="G39" s="26"/>
      <c r="H39" s="26"/>
      <c r="I39" s="26"/>
      <c r="J39" s="26"/>
      <c r="K39" s="26">
        <v>15</v>
      </c>
      <c r="L39" s="26"/>
      <c r="M39" s="26"/>
      <c r="N39" s="26"/>
      <c r="O39" s="26"/>
      <c r="P39" s="30">
        <f t="shared" si="4"/>
        <v>30</v>
      </c>
      <c r="Q39" s="31"/>
      <c r="R39" s="54"/>
      <c r="S39" s="19">
        <v>35</v>
      </c>
      <c r="T39" s="19">
        <f t="shared" si="2"/>
        <v>1050</v>
      </c>
    </row>
    <row r="40" spans="1:20" x14ac:dyDescent="0.2">
      <c r="A40" s="46"/>
      <c r="B40" s="52" t="s">
        <v>426</v>
      </c>
      <c r="C40" s="53" t="s">
        <v>227</v>
      </c>
      <c r="D40" s="26"/>
      <c r="E40" s="26"/>
      <c r="F40" s="26">
        <v>2</v>
      </c>
      <c r="G40" s="26"/>
      <c r="H40" s="26"/>
      <c r="I40" s="26"/>
      <c r="J40" s="26"/>
      <c r="K40" s="26">
        <v>2</v>
      </c>
      <c r="L40" s="26"/>
      <c r="M40" s="26"/>
      <c r="N40" s="26"/>
      <c r="O40" s="26"/>
      <c r="P40" s="30">
        <f t="shared" si="4"/>
        <v>4</v>
      </c>
      <c r="Q40" s="31"/>
      <c r="R40" s="54"/>
      <c r="S40" s="19">
        <v>450</v>
      </c>
      <c r="T40" s="19">
        <f t="shared" si="2"/>
        <v>1800</v>
      </c>
    </row>
    <row r="41" spans="1:20" x14ac:dyDescent="0.2">
      <c r="A41" s="46"/>
      <c r="B41" s="8" t="s">
        <v>427</v>
      </c>
      <c r="C41" s="6" t="s">
        <v>206</v>
      </c>
      <c r="D41" s="18"/>
      <c r="E41" s="18">
        <v>20</v>
      </c>
      <c r="F41" s="18"/>
      <c r="G41" s="18"/>
      <c r="H41" s="18">
        <v>20</v>
      </c>
      <c r="I41" s="18"/>
      <c r="J41" s="18"/>
      <c r="K41" s="18"/>
      <c r="L41" s="18">
        <v>20</v>
      </c>
      <c r="M41" s="18"/>
      <c r="N41" s="18"/>
      <c r="O41" s="18"/>
      <c r="P41" s="92">
        <f t="shared" ref="P41:P44" si="5">SUM(C41:O41)</f>
        <v>60</v>
      </c>
      <c r="Q41" s="93"/>
      <c r="R41" s="94"/>
      <c r="S41" s="95">
        <f>3300/15</f>
        <v>220</v>
      </c>
      <c r="T41" s="95">
        <f t="shared" si="2"/>
        <v>13200</v>
      </c>
    </row>
    <row r="42" spans="1:20" x14ac:dyDescent="0.2">
      <c r="A42" s="46"/>
      <c r="B42" s="8" t="s">
        <v>428</v>
      </c>
      <c r="C42" s="6" t="s">
        <v>206</v>
      </c>
      <c r="D42" s="18"/>
      <c r="E42" s="18">
        <v>20</v>
      </c>
      <c r="F42" s="18"/>
      <c r="G42" s="18"/>
      <c r="H42" s="18">
        <v>20</v>
      </c>
      <c r="I42" s="18"/>
      <c r="J42" s="18"/>
      <c r="K42" s="18"/>
      <c r="L42" s="18">
        <v>20</v>
      </c>
      <c r="M42" s="18"/>
      <c r="N42" s="18"/>
      <c r="O42" s="18"/>
      <c r="P42" s="30">
        <f t="shared" si="5"/>
        <v>60</v>
      </c>
      <c r="Q42" s="34"/>
      <c r="R42" s="51"/>
      <c r="S42" s="19">
        <v>120</v>
      </c>
      <c r="T42" s="19">
        <f t="shared" si="2"/>
        <v>7200</v>
      </c>
    </row>
    <row r="43" spans="1:20" x14ac:dyDescent="0.2">
      <c r="A43" s="46"/>
      <c r="B43" s="8" t="s">
        <v>429</v>
      </c>
      <c r="C43" s="6" t="s">
        <v>206</v>
      </c>
      <c r="D43" s="18"/>
      <c r="E43" s="18">
        <v>20</v>
      </c>
      <c r="F43" s="18"/>
      <c r="G43" s="18"/>
      <c r="H43" s="18">
        <v>20</v>
      </c>
      <c r="I43" s="18"/>
      <c r="J43" s="18"/>
      <c r="K43" s="18"/>
      <c r="L43" s="18">
        <v>20</v>
      </c>
      <c r="M43" s="18"/>
      <c r="N43" s="18"/>
      <c r="O43" s="18"/>
      <c r="P43" s="30">
        <f t="shared" si="5"/>
        <v>60</v>
      </c>
      <c r="Q43" s="34"/>
      <c r="R43" s="51"/>
      <c r="S43" s="19">
        <v>450</v>
      </c>
      <c r="T43" s="19">
        <f t="shared" si="2"/>
        <v>27000</v>
      </c>
    </row>
    <row r="44" spans="1:20" x14ac:dyDescent="0.2">
      <c r="A44" s="46"/>
      <c r="B44" s="8" t="s">
        <v>430</v>
      </c>
      <c r="C44" s="6" t="s">
        <v>206</v>
      </c>
      <c r="D44" s="18">
        <v>20</v>
      </c>
      <c r="E44" s="18"/>
      <c r="F44" s="18">
        <v>30</v>
      </c>
      <c r="G44" s="18"/>
      <c r="H44" s="18"/>
      <c r="I44" s="18">
        <v>30</v>
      </c>
      <c r="J44" s="18"/>
      <c r="K44" s="18"/>
      <c r="L44" s="18">
        <v>30</v>
      </c>
      <c r="M44" s="18"/>
      <c r="N44" s="18"/>
      <c r="O44" s="18"/>
      <c r="P44" s="30">
        <f t="shared" si="5"/>
        <v>110</v>
      </c>
      <c r="Q44" s="34"/>
      <c r="R44" s="51"/>
      <c r="S44" s="19">
        <v>250</v>
      </c>
      <c r="T44" s="19">
        <f t="shared" si="2"/>
        <v>27500</v>
      </c>
    </row>
    <row r="45" spans="1:20" x14ac:dyDescent="0.2">
      <c r="A45" s="46"/>
      <c r="B45" s="8" t="s">
        <v>431</v>
      </c>
      <c r="C45" s="6" t="s">
        <v>206</v>
      </c>
      <c r="D45" s="18"/>
      <c r="E45" s="18"/>
      <c r="F45" s="18">
        <v>5</v>
      </c>
      <c r="G45" s="18"/>
      <c r="H45" s="18">
        <v>5</v>
      </c>
      <c r="I45" s="18"/>
      <c r="J45" s="18"/>
      <c r="K45" s="18"/>
      <c r="L45" s="18">
        <v>5</v>
      </c>
      <c r="M45" s="18"/>
      <c r="N45" s="18"/>
      <c r="O45" s="18"/>
      <c r="P45" s="30">
        <f>SUM(C45:O45)</f>
        <v>15</v>
      </c>
      <c r="Q45" s="34"/>
      <c r="R45" s="51"/>
      <c r="S45" s="19">
        <v>100</v>
      </c>
      <c r="T45" s="19">
        <f t="shared" si="2"/>
        <v>1500</v>
      </c>
    </row>
    <row r="46" spans="1:20" x14ac:dyDescent="0.2">
      <c r="A46" s="46"/>
      <c r="B46" s="8" t="s">
        <v>432</v>
      </c>
      <c r="C46" s="6" t="s">
        <v>18</v>
      </c>
      <c r="D46" s="18"/>
      <c r="E46" s="18">
        <v>10</v>
      </c>
      <c r="F46" s="18"/>
      <c r="G46" s="18">
        <v>10</v>
      </c>
      <c r="H46" s="18"/>
      <c r="I46" s="18">
        <v>10</v>
      </c>
      <c r="J46" s="18"/>
      <c r="K46" s="18"/>
      <c r="L46" s="18"/>
      <c r="M46" s="18">
        <v>10</v>
      </c>
      <c r="N46" s="18"/>
      <c r="O46" s="18"/>
      <c r="P46" s="30">
        <f t="shared" ref="P46:P71" si="6">SUM(C46:O46)</f>
        <v>40</v>
      </c>
      <c r="Q46" s="34"/>
      <c r="R46" s="51"/>
      <c r="S46" s="19">
        <f>625/25</f>
        <v>25</v>
      </c>
      <c r="T46" s="19">
        <f t="shared" si="2"/>
        <v>1000</v>
      </c>
    </row>
    <row r="47" spans="1:20" x14ac:dyDescent="0.2">
      <c r="A47" s="46"/>
      <c r="B47" s="8" t="s">
        <v>433</v>
      </c>
      <c r="C47" s="6" t="s">
        <v>205</v>
      </c>
      <c r="D47" s="18"/>
      <c r="E47" s="18">
        <v>5</v>
      </c>
      <c r="F47" s="18">
        <v>5</v>
      </c>
      <c r="G47" s="18"/>
      <c r="H47" s="18">
        <v>5</v>
      </c>
      <c r="I47" s="18"/>
      <c r="J47" s="18"/>
      <c r="K47" s="18"/>
      <c r="L47" s="18">
        <v>5</v>
      </c>
      <c r="M47" s="18"/>
      <c r="N47" s="18"/>
      <c r="O47" s="18"/>
      <c r="P47" s="30">
        <f t="shared" si="6"/>
        <v>20</v>
      </c>
      <c r="Q47" s="34"/>
      <c r="R47" s="51"/>
      <c r="S47" s="19">
        <f>1800/5</f>
        <v>360</v>
      </c>
      <c r="T47" s="19">
        <f t="shared" si="2"/>
        <v>7200</v>
      </c>
    </row>
    <row r="48" spans="1:20" x14ac:dyDescent="0.2">
      <c r="A48" s="46"/>
      <c r="B48" s="8" t="s">
        <v>434</v>
      </c>
      <c r="C48" s="6" t="s">
        <v>18</v>
      </c>
      <c r="D48" s="18">
        <v>5</v>
      </c>
      <c r="E48" s="18"/>
      <c r="F48" s="18"/>
      <c r="G48" s="18">
        <v>10</v>
      </c>
      <c r="H48" s="18"/>
      <c r="I48" s="18"/>
      <c r="J48" s="18">
        <v>10</v>
      </c>
      <c r="K48" s="18"/>
      <c r="L48" s="18"/>
      <c r="M48" s="18">
        <v>10</v>
      </c>
      <c r="N48" s="18"/>
      <c r="O48" s="18"/>
      <c r="P48" s="30">
        <f t="shared" si="6"/>
        <v>35</v>
      </c>
      <c r="Q48" s="34"/>
      <c r="R48" s="51"/>
      <c r="S48" s="19">
        <f>2250/5</f>
        <v>450</v>
      </c>
      <c r="T48" s="19">
        <f t="shared" si="2"/>
        <v>15750</v>
      </c>
    </row>
    <row r="49" spans="1:20" x14ac:dyDescent="0.2">
      <c r="A49" s="46"/>
      <c r="B49" s="8" t="s">
        <v>435</v>
      </c>
      <c r="C49" s="6" t="s">
        <v>18</v>
      </c>
      <c r="D49" s="18"/>
      <c r="E49" s="18"/>
      <c r="F49" s="18">
        <v>15</v>
      </c>
      <c r="G49" s="18"/>
      <c r="H49" s="18">
        <v>15</v>
      </c>
      <c r="I49" s="18"/>
      <c r="J49" s="18"/>
      <c r="K49" s="18"/>
      <c r="L49" s="18"/>
      <c r="M49" s="18"/>
      <c r="N49" s="18">
        <v>15</v>
      </c>
      <c r="O49" s="18"/>
      <c r="P49" s="30">
        <f t="shared" si="6"/>
        <v>45</v>
      </c>
      <c r="Q49" s="34"/>
      <c r="R49" s="51"/>
      <c r="S49" s="19">
        <f>800/10</f>
        <v>80</v>
      </c>
      <c r="T49" s="19">
        <f t="shared" si="2"/>
        <v>3600</v>
      </c>
    </row>
    <row r="50" spans="1:20" x14ac:dyDescent="0.2">
      <c r="A50" s="46"/>
      <c r="B50" s="8" t="s">
        <v>436</v>
      </c>
      <c r="C50" s="6" t="s">
        <v>18</v>
      </c>
      <c r="D50" s="18">
        <v>5</v>
      </c>
      <c r="E50" s="18"/>
      <c r="F50" s="18">
        <v>10</v>
      </c>
      <c r="G50" s="18"/>
      <c r="H50" s="18"/>
      <c r="I50" s="18">
        <v>10</v>
      </c>
      <c r="J50" s="18"/>
      <c r="K50" s="18"/>
      <c r="L50" s="18">
        <v>5</v>
      </c>
      <c r="M50" s="18"/>
      <c r="N50" s="18"/>
      <c r="O50" s="18"/>
      <c r="P50" s="30">
        <f t="shared" si="6"/>
        <v>30</v>
      </c>
      <c r="Q50" s="31"/>
      <c r="R50" s="51"/>
      <c r="S50" s="19">
        <f>500/20</f>
        <v>25</v>
      </c>
      <c r="T50" s="19">
        <f t="shared" si="2"/>
        <v>750</v>
      </c>
    </row>
    <row r="51" spans="1:20" x14ac:dyDescent="0.2">
      <c r="A51" s="46"/>
      <c r="B51" s="52" t="s">
        <v>437</v>
      </c>
      <c r="C51" s="53" t="s">
        <v>18</v>
      </c>
      <c r="D51" s="26">
        <v>3</v>
      </c>
      <c r="E51" s="26"/>
      <c r="F51" s="26"/>
      <c r="G51" s="26">
        <v>3</v>
      </c>
      <c r="H51" s="26"/>
      <c r="I51" s="26"/>
      <c r="J51" s="26"/>
      <c r="K51" s="26">
        <v>3</v>
      </c>
      <c r="L51" s="26"/>
      <c r="M51" s="26"/>
      <c r="N51" s="26"/>
      <c r="O51" s="26"/>
      <c r="P51" s="30">
        <f t="shared" si="6"/>
        <v>9</v>
      </c>
      <c r="Q51" s="31"/>
      <c r="R51" s="54"/>
      <c r="S51" s="19">
        <f>705/3</f>
        <v>235</v>
      </c>
      <c r="T51" s="19">
        <f t="shared" si="2"/>
        <v>2115</v>
      </c>
    </row>
    <row r="52" spans="1:20" x14ac:dyDescent="0.2">
      <c r="A52" s="46"/>
      <c r="B52" s="52" t="s">
        <v>438</v>
      </c>
      <c r="C52" s="53" t="s">
        <v>18</v>
      </c>
      <c r="D52" s="26">
        <v>5</v>
      </c>
      <c r="E52" s="26"/>
      <c r="F52" s="26"/>
      <c r="G52" s="26">
        <v>5</v>
      </c>
      <c r="H52" s="26"/>
      <c r="I52" s="26"/>
      <c r="J52" s="26"/>
      <c r="K52" s="26">
        <v>5</v>
      </c>
      <c r="L52" s="26"/>
      <c r="M52" s="26"/>
      <c r="N52" s="26"/>
      <c r="O52" s="26"/>
      <c r="P52" s="30">
        <f t="shared" si="6"/>
        <v>15</v>
      </c>
      <c r="Q52" s="31"/>
      <c r="R52" s="54"/>
      <c r="S52" s="19">
        <f>3800/20</f>
        <v>190</v>
      </c>
      <c r="T52" s="19">
        <f t="shared" si="2"/>
        <v>2850</v>
      </c>
    </row>
    <row r="53" spans="1:20" x14ac:dyDescent="0.2">
      <c r="A53" s="46"/>
      <c r="B53" s="52" t="s">
        <v>439</v>
      </c>
      <c r="C53" s="53" t="s">
        <v>18</v>
      </c>
      <c r="D53" s="26">
        <v>5</v>
      </c>
      <c r="E53" s="26"/>
      <c r="F53" s="26"/>
      <c r="G53" s="26">
        <v>5</v>
      </c>
      <c r="H53" s="26"/>
      <c r="I53" s="26"/>
      <c r="J53" s="26"/>
      <c r="K53" s="26">
        <v>5</v>
      </c>
      <c r="L53" s="26"/>
      <c r="M53" s="26"/>
      <c r="N53" s="26"/>
      <c r="O53" s="26"/>
      <c r="P53" s="30">
        <f t="shared" si="6"/>
        <v>15</v>
      </c>
      <c r="Q53" s="31"/>
      <c r="R53" s="54"/>
      <c r="S53" s="19">
        <f>600/20</f>
        <v>30</v>
      </c>
      <c r="T53" s="19">
        <f t="shared" si="2"/>
        <v>450</v>
      </c>
    </row>
    <row r="54" spans="1:20" x14ac:dyDescent="0.2">
      <c r="A54" s="46"/>
      <c r="B54" s="74" t="s">
        <v>440</v>
      </c>
      <c r="C54" s="75" t="s">
        <v>18</v>
      </c>
      <c r="D54" s="26">
        <v>5</v>
      </c>
      <c r="E54" s="26"/>
      <c r="F54" s="26"/>
      <c r="G54" s="26">
        <v>5</v>
      </c>
      <c r="H54" s="26"/>
      <c r="I54" s="26"/>
      <c r="J54" s="26"/>
      <c r="K54" s="26">
        <v>5</v>
      </c>
      <c r="L54" s="26"/>
      <c r="M54" s="26"/>
      <c r="N54" s="26"/>
      <c r="O54" s="26"/>
      <c r="P54" s="30">
        <f t="shared" si="6"/>
        <v>15</v>
      </c>
      <c r="Q54" s="31"/>
      <c r="R54" s="54"/>
      <c r="S54" s="19">
        <f>500/10</f>
        <v>50</v>
      </c>
      <c r="T54" s="19">
        <f t="shared" si="2"/>
        <v>750</v>
      </c>
    </row>
    <row r="55" spans="1:20" x14ac:dyDescent="0.2">
      <c r="A55" s="46"/>
      <c r="B55" s="72" t="s">
        <v>441</v>
      </c>
      <c r="C55" s="73" t="s">
        <v>18</v>
      </c>
      <c r="D55" s="26">
        <v>10</v>
      </c>
      <c r="E55" s="26"/>
      <c r="F55" s="26">
        <v>10</v>
      </c>
      <c r="G55" s="26"/>
      <c r="H55" s="26">
        <v>10</v>
      </c>
      <c r="I55" s="26"/>
      <c r="J55" s="26"/>
      <c r="K55" s="26"/>
      <c r="L55" s="26">
        <v>10</v>
      </c>
      <c r="M55" s="26"/>
      <c r="N55" s="26"/>
      <c r="O55" s="26"/>
      <c r="P55" s="30">
        <f t="shared" si="6"/>
        <v>40</v>
      </c>
      <c r="Q55" s="31"/>
      <c r="R55" s="54"/>
      <c r="S55" s="19">
        <f>705/20</f>
        <v>35.25</v>
      </c>
      <c r="T55" s="19">
        <f t="shared" si="2"/>
        <v>1410</v>
      </c>
    </row>
    <row r="56" spans="1:20" x14ac:dyDescent="0.2">
      <c r="A56" s="46"/>
      <c r="B56" s="52" t="s">
        <v>442</v>
      </c>
      <c r="C56" s="71" t="s">
        <v>45</v>
      </c>
      <c r="D56" s="26"/>
      <c r="E56" s="26"/>
      <c r="F56" s="26"/>
      <c r="G56" s="26">
        <v>2</v>
      </c>
      <c r="H56" s="26"/>
      <c r="I56" s="26"/>
      <c r="J56" s="26">
        <v>2</v>
      </c>
      <c r="K56" s="26"/>
      <c r="L56" s="26"/>
      <c r="M56" s="26"/>
      <c r="N56" s="26"/>
      <c r="O56" s="26"/>
      <c r="P56" s="92">
        <f t="shared" si="6"/>
        <v>4</v>
      </c>
      <c r="Q56" s="109"/>
      <c r="R56" s="110"/>
      <c r="S56" s="95">
        <v>13000</v>
      </c>
      <c r="T56" s="95">
        <f t="shared" si="2"/>
        <v>52000</v>
      </c>
    </row>
    <row r="57" spans="1:20" x14ac:dyDescent="0.2">
      <c r="A57" s="46"/>
      <c r="B57" s="52" t="s">
        <v>443</v>
      </c>
      <c r="C57" s="71" t="s">
        <v>18</v>
      </c>
      <c r="D57" s="26">
        <v>5</v>
      </c>
      <c r="E57" s="26"/>
      <c r="F57" s="26">
        <v>5</v>
      </c>
      <c r="G57" s="26"/>
      <c r="H57" s="26"/>
      <c r="I57" s="26">
        <v>5</v>
      </c>
      <c r="J57" s="26"/>
      <c r="K57" s="26"/>
      <c r="L57" s="26"/>
      <c r="M57" s="26">
        <v>5</v>
      </c>
      <c r="N57" s="26"/>
      <c r="O57" s="26"/>
      <c r="P57" s="30">
        <f t="shared" si="6"/>
        <v>20</v>
      </c>
      <c r="Q57" s="31"/>
      <c r="R57" s="54"/>
      <c r="S57" s="19">
        <f>15975/45</f>
        <v>355</v>
      </c>
      <c r="T57" s="19">
        <f t="shared" si="2"/>
        <v>7100</v>
      </c>
    </row>
    <row r="58" spans="1:20" x14ac:dyDescent="0.2">
      <c r="A58" s="46"/>
      <c r="B58" s="52" t="s">
        <v>444</v>
      </c>
      <c r="C58" s="53" t="s">
        <v>43</v>
      </c>
      <c r="D58" s="26">
        <v>5</v>
      </c>
      <c r="E58" s="26"/>
      <c r="F58" s="26">
        <v>5</v>
      </c>
      <c r="G58" s="26"/>
      <c r="H58" s="26"/>
      <c r="I58" s="26">
        <v>5</v>
      </c>
      <c r="J58" s="26"/>
      <c r="K58" s="26"/>
      <c r="L58" s="26"/>
      <c r="M58" s="26">
        <v>5</v>
      </c>
      <c r="N58" s="26"/>
      <c r="O58" s="26"/>
      <c r="P58" s="30">
        <f t="shared" si="6"/>
        <v>20</v>
      </c>
      <c r="Q58" s="31"/>
      <c r="R58" s="54"/>
      <c r="S58" s="19">
        <f>240/3</f>
        <v>80</v>
      </c>
      <c r="T58" s="19">
        <f t="shared" si="2"/>
        <v>1600</v>
      </c>
    </row>
    <row r="59" spans="1:20" x14ac:dyDescent="0.2">
      <c r="A59" s="46"/>
      <c r="B59" s="52" t="s">
        <v>445</v>
      </c>
      <c r="C59" s="53" t="s">
        <v>43</v>
      </c>
      <c r="D59" s="26">
        <v>5</v>
      </c>
      <c r="E59" s="26"/>
      <c r="F59" s="26">
        <v>5</v>
      </c>
      <c r="G59" s="26"/>
      <c r="H59" s="26"/>
      <c r="I59" s="26">
        <v>5</v>
      </c>
      <c r="J59" s="26"/>
      <c r="K59" s="26"/>
      <c r="L59" s="26"/>
      <c r="M59" s="26">
        <v>5</v>
      </c>
      <c r="N59" s="26"/>
      <c r="O59" s="26"/>
      <c r="P59" s="30">
        <f t="shared" si="6"/>
        <v>20</v>
      </c>
      <c r="Q59" s="31"/>
      <c r="R59" s="54"/>
      <c r="S59" s="19">
        <v>80</v>
      </c>
      <c r="T59" s="19">
        <f t="shared" si="2"/>
        <v>1600</v>
      </c>
    </row>
    <row r="60" spans="1:20" x14ac:dyDescent="0.2">
      <c r="A60" s="46"/>
      <c r="B60" s="52" t="s">
        <v>446</v>
      </c>
      <c r="C60" s="76" t="s">
        <v>43</v>
      </c>
      <c r="D60" s="26">
        <v>5</v>
      </c>
      <c r="E60" s="26"/>
      <c r="F60" s="26">
        <v>5</v>
      </c>
      <c r="G60" s="26"/>
      <c r="H60" s="26"/>
      <c r="I60" s="26">
        <v>5</v>
      </c>
      <c r="J60" s="26"/>
      <c r="K60" s="26"/>
      <c r="L60" s="26"/>
      <c r="M60" s="26">
        <v>5</v>
      </c>
      <c r="N60" s="26"/>
      <c r="O60" s="26"/>
      <c r="P60" s="30">
        <f t="shared" si="6"/>
        <v>20</v>
      </c>
      <c r="Q60" s="77"/>
      <c r="R60" s="78"/>
      <c r="S60" s="19">
        <f>320/3</f>
        <v>106.66666666666667</v>
      </c>
      <c r="T60" s="19">
        <f t="shared" si="2"/>
        <v>2133.3333333333335</v>
      </c>
    </row>
    <row r="61" spans="1:20" x14ac:dyDescent="0.2">
      <c r="A61" s="46"/>
      <c r="B61" s="74" t="s">
        <v>447</v>
      </c>
      <c r="C61" s="76" t="s">
        <v>43</v>
      </c>
      <c r="D61" s="26">
        <v>5</v>
      </c>
      <c r="E61" s="26"/>
      <c r="F61" s="26">
        <v>5</v>
      </c>
      <c r="G61" s="26"/>
      <c r="H61" s="26"/>
      <c r="I61" s="26">
        <v>5</v>
      </c>
      <c r="J61" s="26"/>
      <c r="K61" s="26"/>
      <c r="L61" s="26"/>
      <c r="M61" s="26">
        <v>5</v>
      </c>
      <c r="N61" s="26"/>
      <c r="O61" s="26"/>
      <c r="P61" s="30">
        <f t="shared" si="6"/>
        <v>20</v>
      </c>
      <c r="Q61" s="77"/>
      <c r="R61" s="78"/>
      <c r="S61" s="19">
        <f>320/4</f>
        <v>80</v>
      </c>
      <c r="T61" s="19">
        <f t="shared" si="2"/>
        <v>1600</v>
      </c>
    </row>
    <row r="62" spans="1:20" x14ac:dyDescent="0.2">
      <c r="A62" s="46"/>
      <c r="B62" s="74" t="s">
        <v>448</v>
      </c>
      <c r="C62" s="76" t="s">
        <v>43</v>
      </c>
      <c r="D62" s="26">
        <v>3</v>
      </c>
      <c r="E62" s="26"/>
      <c r="F62" s="26">
        <v>3</v>
      </c>
      <c r="G62" s="26"/>
      <c r="H62" s="26"/>
      <c r="I62" s="26">
        <v>3</v>
      </c>
      <c r="J62" s="26"/>
      <c r="K62" s="26"/>
      <c r="L62" s="26"/>
      <c r="M62" s="26">
        <v>3</v>
      </c>
      <c r="N62" s="26"/>
      <c r="O62" s="26"/>
      <c r="P62" s="30">
        <f t="shared" si="6"/>
        <v>12</v>
      </c>
      <c r="Q62" s="77"/>
      <c r="R62" s="78"/>
      <c r="S62" s="19">
        <f>900/10</f>
        <v>90</v>
      </c>
      <c r="T62" s="19">
        <f t="shared" si="2"/>
        <v>1080</v>
      </c>
    </row>
    <row r="63" spans="1:20" x14ac:dyDescent="0.2">
      <c r="A63" s="46"/>
      <c r="B63" s="74" t="s">
        <v>449</v>
      </c>
      <c r="C63" s="76" t="s">
        <v>207</v>
      </c>
      <c r="D63" s="26">
        <v>5</v>
      </c>
      <c r="E63" s="26"/>
      <c r="F63" s="26">
        <v>5</v>
      </c>
      <c r="G63" s="26"/>
      <c r="H63" s="26"/>
      <c r="I63" s="26">
        <v>5</v>
      </c>
      <c r="J63" s="26"/>
      <c r="K63" s="26"/>
      <c r="L63" s="26"/>
      <c r="M63" s="26">
        <v>5</v>
      </c>
      <c r="N63" s="26"/>
      <c r="O63" s="26"/>
      <c r="P63" s="30">
        <f t="shared" si="6"/>
        <v>20</v>
      </c>
      <c r="Q63" s="77"/>
      <c r="R63" s="78"/>
      <c r="S63" s="19">
        <f>13000/20</f>
        <v>650</v>
      </c>
      <c r="T63" s="19">
        <f t="shared" si="2"/>
        <v>13000</v>
      </c>
    </row>
    <row r="64" spans="1:20" x14ac:dyDescent="0.2">
      <c r="A64" s="46"/>
      <c r="B64" s="74" t="s">
        <v>450</v>
      </c>
      <c r="C64" s="76" t="s">
        <v>207</v>
      </c>
      <c r="D64" s="26">
        <v>5</v>
      </c>
      <c r="E64" s="26"/>
      <c r="F64" s="26">
        <v>5</v>
      </c>
      <c r="G64" s="26"/>
      <c r="H64" s="26"/>
      <c r="I64" s="26">
        <v>5</v>
      </c>
      <c r="J64" s="26"/>
      <c r="K64" s="26"/>
      <c r="L64" s="26"/>
      <c r="M64" s="26">
        <v>5</v>
      </c>
      <c r="N64" s="26"/>
      <c r="O64" s="26"/>
      <c r="P64" s="30">
        <f t="shared" si="6"/>
        <v>20</v>
      </c>
      <c r="Q64" s="77"/>
      <c r="R64" s="78"/>
      <c r="S64" s="19">
        <f>15000/20</f>
        <v>750</v>
      </c>
      <c r="T64" s="19">
        <f t="shared" si="2"/>
        <v>15000</v>
      </c>
    </row>
    <row r="65" spans="1:20" x14ac:dyDescent="0.2">
      <c r="A65" s="46"/>
      <c r="B65" s="74" t="s">
        <v>451</v>
      </c>
      <c r="C65" s="76" t="s">
        <v>207</v>
      </c>
      <c r="D65" s="26">
        <v>2</v>
      </c>
      <c r="E65" s="26"/>
      <c r="F65" s="26">
        <v>2</v>
      </c>
      <c r="G65" s="26"/>
      <c r="H65" s="26"/>
      <c r="I65" s="26">
        <v>2</v>
      </c>
      <c r="J65" s="26"/>
      <c r="K65" s="26"/>
      <c r="L65" s="26"/>
      <c r="M65" s="26">
        <v>2</v>
      </c>
      <c r="N65" s="26"/>
      <c r="O65" s="26"/>
      <c r="P65" s="30">
        <f t="shared" si="6"/>
        <v>8</v>
      </c>
      <c r="Q65" s="77"/>
      <c r="R65" s="78"/>
      <c r="S65" s="19">
        <f>900/3</f>
        <v>300</v>
      </c>
      <c r="T65" s="19">
        <f t="shared" si="2"/>
        <v>2400</v>
      </c>
    </row>
    <row r="66" spans="1:20" x14ac:dyDescent="0.2">
      <c r="A66" s="46"/>
      <c r="B66" s="74" t="s">
        <v>452</v>
      </c>
      <c r="C66" s="76" t="s">
        <v>18</v>
      </c>
      <c r="D66" s="26">
        <v>2</v>
      </c>
      <c r="E66" s="26"/>
      <c r="F66" s="26">
        <v>2</v>
      </c>
      <c r="G66" s="26"/>
      <c r="H66" s="26"/>
      <c r="I66" s="26">
        <v>2</v>
      </c>
      <c r="J66" s="26"/>
      <c r="K66" s="26"/>
      <c r="L66" s="26"/>
      <c r="M66" s="26">
        <v>2</v>
      </c>
      <c r="N66" s="26"/>
      <c r="O66" s="26"/>
      <c r="P66" s="30">
        <f t="shared" si="6"/>
        <v>8</v>
      </c>
      <c r="Q66" s="77"/>
      <c r="R66" s="78"/>
      <c r="S66" s="19">
        <f>1000/20</f>
        <v>50</v>
      </c>
      <c r="T66" s="19">
        <f t="shared" ref="T66:T82" si="7">P66*S66</f>
        <v>400</v>
      </c>
    </row>
    <row r="67" spans="1:20" x14ac:dyDescent="0.2">
      <c r="A67" s="46"/>
      <c r="B67" s="74" t="s">
        <v>453</v>
      </c>
      <c r="C67" s="76" t="s">
        <v>18</v>
      </c>
      <c r="D67" s="26">
        <v>5</v>
      </c>
      <c r="E67" s="26"/>
      <c r="F67" s="26">
        <v>5</v>
      </c>
      <c r="G67" s="26"/>
      <c r="H67" s="26"/>
      <c r="I67" s="26">
        <v>5</v>
      </c>
      <c r="J67" s="26"/>
      <c r="K67" s="26"/>
      <c r="L67" s="26"/>
      <c r="M67" s="26">
        <v>5</v>
      </c>
      <c r="N67" s="26"/>
      <c r="O67" s="26"/>
      <c r="P67" s="30">
        <f t="shared" si="6"/>
        <v>20</v>
      </c>
      <c r="Q67" s="77"/>
      <c r="R67" s="78"/>
      <c r="S67" s="19">
        <f>1400/45</f>
        <v>31.111111111111111</v>
      </c>
      <c r="T67" s="19">
        <f t="shared" si="7"/>
        <v>622.22222222222217</v>
      </c>
    </row>
    <row r="68" spans="1:20" x14ac:dyDescent="0.2">
      <c r="A68" s="46"/>
      <c r="B68" s="74" t="s">
        <v>454</v>
      </c>
      <c r="C68" s="76" t="s">
        <v>18</v>
      </c>
      <c r="D68" s="26">
        <v>5</v>
      </c>
      <c r="E68" s="26"/>
      <c r="F68" s="26">
        <v>5</v>
      </c>
      <c r="G68" s="26"/>
      <c r="H68" s="26"/>
      <c r="I68" s="26">
        <v>5</v>
      </c>
      <c r="J68" s="26"/>
      <c r="K68" s="26"/>
      <c r="L68" s="26"/>
      <c r="M68" s="26">
        <v>5</v>
      </c>
      <c r="N68" s="26"/>
      <c r="O68" s="26"/>
      <c r="P68" s="30">
        <f t="shared" si="6"/>
        <v>20</v>
      </c>
      <c r="Q68" s="77"/>
      <c r="R68" s="78"/>
      <c r="S68" s="19">
        <f>700/25</f>
        <v>28</v>
      </c>
      <c r="T68" s="19">
        <f t="shared" si="7"/>
        <v>560</v>
      </c>
    </row>
    <row r="69" spans="1:20" x14ac:dyDescent="0.2">
      <c r="A69" s="46"/>
      <c r="B69" s="74" t="s">
        <v>455</v>
      </c>
      <c r="C69" s="76" t="s">
        <v>18</v>
      </c>
      <c r="D69" s="26">
        <v>5</v>
      </c>
      <c r="E69" s="26"/>
      <c r="F69" s="26">
        <v>5</v>
      </c>
      <c r="G69" s="26"/>
      <c r="H69" s="26"/>
      <c r="I69" s="26">
        <v>5</v>
      </c>
      <c r="J69" s="26"/>
      <c r="K69" s="26"/>
      <c r="L69" s="26"/>
      <c r="M69" s="26">
        <v>5</v>
      </c>
      <c r="N69" s="26"/>
      <c r="O69" s="26"/>
      <c r="P69" s="30">
        <f t="shared" si="6"/>
        <v>20</v>
      </c>
      <c r="Q69" s="77"/>
      <c r="R69" s="78"/>
      <c r="S69" s="19">
        <f>1400/40</f>
        <v>35</v>
      </c>
      <c r="T69" s="19">
        <f t="shared" si="7"/>
        <v>700</v>
      </c>
    </row>
    <row r="70" spans="1:20" ht="13.5" x14ac:dyDescent="0.2">
      <c r="A70" s="46"/>
      <c r="B70" s="74" t="s">
        <v>456</v>
      </c>
      <c r="C70" s="76" t="s">
        <v>18</v>
      </c>
      <c r="D70" s="26">
        <v>5</v>
      </c>
      <c r="E70" s="26"/>
      <c r="F70" s="26">
        <v>5</v>
      </c>
      <c r="G70" s="26"/>
      <c r="H70" s="26"/>
      <c r="I70" s="26">
        <v>5</v>
      </c>
      <c r="J70" s="26"/>
      <c r="K70" s="26"/>
      <c r="L70" s="26"/>
      <c r="M70" s="26">
        <v>5</v>
      </c>
      <c r="N70" s="26"/>
      <c r="O70" s="46"/>
      <c r="P70" s="30">
        <f t="shared" si="6"/>
        <v>20</v>
      </c>
      <c r="Q70" s="46"/>
      <c r="R70" s="46"/>
      <c r="S70" s="19">
        <f>350/10</f>
        <v>35</v>
      </c>
      <c r="T70" s="19">
        <f t="shared" si="7"/>
        <v>700</v>
      </c>
    </row>
    <row r="71" spans="1:20" ht="13.5" x14ac:dyDescent="0.2">
      <c r="A71" s="46"/>
      <c r="B71" s="74" t="s">
        <v>457</v>
      </c>
      <c r="C71" s="76" t="s">
        <v>18</v>
      </c>
      <c r="D71" s="26">
        <v>5</v>
      </c>
      <c r="E71" s="26"/>
      <c r="F71" s="26">
        <v>5</v>
      </c>
      <c r="G71" s="26"/>
      <c r="H71" s="26"/>
      <c r="I71" s="26">
        <v>5</v>
      </c>
      <c r="J71" s="26"/>
      <c r="K71" s="26"/>
      <c r="L71" s="26"/>
      <c r="M71" s="26">
        <v>5</v>
      </c>
      <c r="N71" s="26"/>
      <c r="O71" s="46"/>
      <c r="P71" s="30">
        <f t="shared" si="6"/>
        <v>20</v>
      </c>
      <c r="Q71" s="46"/>
      <c r="R71" s="46"/>
      <c r="S71" s="19">
        <f>350/10</f>
        <v>35</v>
      </c>
      <c r="T71" s="19">
        <f t="shared" si="7"/>
        <v>700</v>
      </c>
    </row>
    <row r="72" spans="1:20" ht="13.5" x14ac:dyDescent="0.2">
      <c r="A72" s="46"/>
      <c r="B72" s="74" t="s">
        <v>458</v>
      </c>
      <c r="C72" s="80" t="s">
        <v>209</v>
      </c>
      <c r="D72" s="80"/>
      <c r="E72" s="80" t="s">
        <v>47</v>
      </c>
      <c r="F72" s="80" t="s">
        <v>47</v>
      </c>
      <c r="G72" s="80"/>
      <c r="H72" s="80" t="s">
        <v>47</v>
      </c>
      <c r="I72" s="80"/>
      <c r="J72" s="80"/>
      <c r="K72" s="80"/>
      <c r="L72" s="80" t="s">
        <v>47</v>
      </c>
      <c r="M72" s="80"/>
      <c r="N72" s="74"/>
      <c r="O72" s="46"/>
      <c r="P72" s="30">
        <v>6</v>
      </c>
      <c r="Q72" s="46"/>
      <c r="R72" s="46"/>
      <c r="S72" s="19">
        <v>2000</v>
      </c>
      <c r="T72" s="19">
        <f t="shared" si="7"/>
        <v>12000</v>
      </c>
    </row>
    <row r="73" spans="1:20" ht="13.5" x14ac:dyDescent="0.2">
      <c r="A73" s="46"/>
      <c r="B73" s="74" t="s">
        <v>459</v>
      </c>
      <c r="C73" s="80" t="s">
        <v>209</v>
      </c>
      <c r="D73" s="80"/>
      <c r="E73" s="80" t="s">
        <v>47</v>
      </c>
      <c r="F73" s="80"/>
      <c r="G73" s="80" t="s">
        <v>47</v>
      </c>
      <c r="H73" s="80"/>
      <c r="I73" s="80"/>
      <c r="J73" s="80"/>
      <c r="K73" s="80" t="s">
        <v>47</v>
      </c>
      <c r="L73" s="80"/>
      <c r="M73" s="80"/>
      <c r="N73" s="74"/>
      <c r="O73" s="46"/>
      <c r="P73" s="30">
        <v>1</v>
      </c>
      <c r="Q73" s="46"/>
      <c r="R73" s="46"/>
      <c r="S73" s="19">
        <v>2000</v>
      </c>
      <c r="T73" s="19">
        <f t="shared" si="7"/>
        <v>2000</v>
      </c>
    </row>
    <row r="74" spans="1:20" ht="13.5" x14ac:dyDescent="0.2">
      <c r="A74" s="46"/>
      <c r="B74" s="74" t="s">
        <v>460</v>
      </c>
      <c r="C74" s="80" t="s">
        <v>208</v>
      </c>
      <c r="D74" s="81" t="s">
        <v>47</v>
      </c>
      <c r="E74" s="81"/>
      <c r="F74" s="81" t="s">
        <v>47</v>
      </c>
      <c r="G74" s="81"/>
      <c r="H74" s="81"/>
      <c r="I74" s="81" t="s">
        <v>47</v>
      </c>
      <c r="J74" s="81"/>
      <c r="K74" s="81"/>
      <c r="L74" s="81"/>
      <c r="M74" s="81"/>
      <c r="N74" s="82"/>
      <c r="O74" s="83"/>
      <c r="P74" s="30">
        <v>3</v>
      </c>
      <c r="Q74" s="83"/>
      <c r="R74" s="83"/>
      <c r="S74" s="84">
        <v>50</v>
      </c>
      <c r="T74" s="19">
        <f t="shared" si="7"/>
        <v>150</v>
      </c>
    </row>
    <row r="75" spans="1:20" ht="13.5" x14ac:dyDescent="0.2">
      <c r="A75" s="46"/>
      <c r="B75" s="74" t="s">
        <v>461</v>
      </c>
      <c r="C75" s="80" t="s">
        <v>208</v>
      </c>
      <c r="D75" s="81" t="s">
        <v>250</v>
      </c>
      <c r="E75" s="81"/>
      <c r="F75" s="81" t="s">
        <v>47</v>
      </c>
      <c r="G75" s="81"/>
      <c r="H75" s="81"/>
      <c r="I75" s="81" t="s">
        <v>47</v>
      </c>
      <c r="J75" s="81"/>
      <c r="K75" s="81"/>
      <c r="L75" s="81"/>
      <c r="M75" s="81"/>
      <c r="N75" s="82"/>
      <c r="O75" s="83"/>
      <c r="P75" s="30">
        <v>4</v>
      </c>
      <c r="Q75" s="83"/>
      <c r="R75" s="83"/>
      <c r="S75" s="84">
        <v>500</v>
      </c>
      <c r="T75" s="19">
        <f t="shared" si="7"/>
        <v>2000</v>
      </c>
    </row>
    <row r="76" spans="1:20" ht="13.5" x14ac:dyDescent="0.2">
      <c r="A76" s="46"/>
      <c r="B76" s="74" t="s">
        <v>463</v>
      </c>
      <c r="C76" s="80" t="s">
        <v>45</v>
      </c>
      <c r="D76" s="81" t="s">
        <v>47</v>
      </c>
      <c r="E76" s="81"/>
      <c r="F76" s="81"/>
      <c r="G76" s="81"/>
      <c r="H76" s="81"/>
      <c r="I76" s="81"/>
      <c r="J76" s="81"/>
      <c r="K76" s="81"/>
      <c r="L76" s="81"/>
      <c r="M76" s="81"/>
      <c r="N76" s="82"/>
      <c r="O76" s="83"/>
      <c r="P76" s="30">
        <v>1</v>
      </c>
      <c r="Q76" s="83"/>
      <c r="R76" s="83"/>
      <c r="S76" s="84">
        <v>1200</v>
      </c>
      <c r="T76" s="19">
        <f t="shared" si="7"/>
        <v>1200</v>
      </c>
    </row>
    <row r="77" spans="1:20" ht="13.5" x14ac:dyDescent="0.2">
      <c r="A77" s="46"/>
      <c r="B77" s="74" t="s">
        <v>464</v>
      </c>
      <c r="C77" s="80" t="s">
        <v>45</v>
      </c>
      <c r="D77" s="81" t="s">
        <v>47</v>
      </c>
      <c r="E77" s="81"/>
      <c r="F77" s="81"/>
      <c r="G77" s="81"/>
      <c r="H77" s="81"/>
      <c r="I77" s="81"/>
      <c r="J77" s="81"/>
      <c r="K77" s="81"/>
      <c r="L77" s="81"/>
      <c r="M77" s="81"/>
      <c r="N77" s="82"/>
      <c r="O77" s="83"/>
      <c r="P77" s="30">
        <v>1</v>
      </c>
      <c r="Q77" s="83"/>
      <c r="R77" s="83"/>
      <c r="S77" s="84">
        <v>1500</v>
      </c>
      <c r="T77" s="19">
        <f t="shared" si="7"/>
        <v>1500</v>
      </c>
    </row>
    <row r="78" spans="1:20" ht="13.5" x14ac:dyDescent="0.2">
      <c r="A78" s="46"/>
      <c r="B78" s="74" t="s">
        <v>465</v>
      </c>
      <c r="C78" s="80" t="s">
        <v>45</v>
      </c>
      <c r="D78" s="81" t="s">
        <v>47</v>
      </c>
      <c r="E78" s="81"/>
      <c r="F78" s="81"/>
      <c r="G78" s="81"/>
      <c r="H78" s="81"/>
      <c r="I78" s="81"/>
      <c r="J78" s="81"/>
      <c r="K78" s="81"/>
      <c r="L78" s="81"/>
      <c r="M78" s="81"/>
      <c r="N78" s="82"/>
      <c r="O78" s="83"/>
      <c r="P78" s="30">
        <v>1</v>
      </c>
      <c r="Q78" s="83"/>
      <c r="R78" s="83"/>
      <c r="S78" s="84">
        <v>2000</v>
      </c>
      <c r="T78" s="19">
        <f t="shared" si="7"/>
        <v>2000</v>
      </c>
    </row>
    <row r="79" spans="1:20" ht="13.5" x14ac:dyDescent="0.2">
      <c r="A79" s="46"/>
      <c r="B79" s="74" t="s">
        <v>466</v>
      </c>
      <c r="C79" s="80" t="s">
        <v>20</v>
      </c>
      <c r="D79" s="81" t="s">
        <v>47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  <c r="O79" s="83"/>
      <c r="P79" s="30">
        <v>1</v>
      </c>
      <c r="Q79" s="83"/>
      <c r="R79" s="83"/>
      <c r="S79" s="84">
        <v>2500</v>
      </c>
      <c r="T79" s="19">
        <f t="shared" si="7"/>
        <v>2500</v>
      </c>
    </row>
    <row r="80" spans="1:20" ht="13.5" x14ac:dyDescent="0.2">
      <c r="A80" s="46"/>
      <c r="B80" s="74" t="s">
        <v>467</v>
      </c>
      <c r="C80" s="80" t="s">
        <v>18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2"/>
      <c r="O80" s="83"/>
      <c r="P80" s="30">
        <v>50</v>
      </c>
      <c r="Q80" s="83"/>
      <c r="R80" s="83"/>
      <c r="S80" s="84">
        <f>17500/50</f>
        <v>350</v>
      </c>
      <c r="T80" s="19">
        <f t="shared" si="7"/>
        <v>17500</v>
      </c>
    </row>
    <row r="81" spans="1:20" ht="13.5" x14ac:dyDescent="0.2">
      <c r="A81" s="46"/>
      <c r="B81" s="74" t="s">
        <v>468</v>
      </c>
      <c r="C81" s="80" t="s">
        <v>206</v>
      </c>
      <c r="D81" s="81"/>
      <c r="E81" s="81"/>
      <c r="F81" s="81"/>
      <c r="G81" s="81"/>
      <c r="H81" s="81" t="s">
        <v>264</v>
      </c>
      <c r="I81" s="81"/>
      <c r="J81" s="81"/>
      <c r="K81" s="81"/>
      <c r="L81" s="81"/>
      <c r="M81" s="81"/>
      <c r="N81" s="82"/>
      <c r="O81" s="83"/>
      <c r="P81" s="30">
        <v>500</v>
      </c>
      <c r="Q81" s="83"/>
      <c r="R81" s="83"/>
      <c r="S81" s="84">
        <v>245</v>
      </c>
      <c r="T81" s="19">
        <f t="shared" si="7"/>
        <v>122500</v>
      </c>
    </row>
    <row r="82" spans="1:20" ht="13.5" x14ac:dyDescent="0.2">
      <c r="A82" s="46"/>
      <c r="B82" s="74" t="s">
        <v>469</v>
      </c>
      <c r="C82" s="80" t="s">
        <v>45</v>
      </c>
      <c r="D82" s="81" t="s">
        <v>47</v>
      </c>
      <c r="E82" s="81"/>
      <c r="F82" s="81" t="s">
        <v>47</v>
      </c>
      <c r="G82" s="81"/>
      <c r="H82" s="81" t="s">
        <v>47</v>
      </c>
      <c r="I82" s="81"/>
      <c r="J82" s="81" t="s">
        <v>47</v>
      </c>
      <c r="K82" s="81"/>
      <c r="L82" s="81"/>
      <c r="M82" s="81"/>
      <c r="N82" s="82"/>
      <c r="O82" s="83"/>
      <c r="P82" s="30">
        <v>4</v>
      </c>
      <c r="Q82" s="83"/>
      <c r="R82" s="83"/>
      <c r="S82" s="84">
        <v>5000</v>
      </c>
      <c r="T82" s="19">
        <f t="shared" si="7"/>
        <v>20000</v>
      </c>
    </row>
    <row r="83" spans="1:20" ht="16.149999999999999" customHeight="1" x14ac:dyDescent="0.2">
      <c r="A83" s="47" t="s">
        <v>72</v>
      </c>
      <c r="B83" s="11" t="s">
        <v>462</v>
      </c>
      <c r="C83" s="6" t="s">
        <v>18</v>
      </c>
      <c r="D83" s="18"/>
      <c r="E83" s="18"/>
      <c r="F83" s="18">
        <v>3</v>
      </c>
      <c r="G83" s="18"/>
      <c r="H83" s="18"/>
      <c r="I83" s="18">
        <v>3</v>
      </c>
      <c r="J83" s="18"/>
      <c r="K83" s="18"/>
      <c r="L83" s="18">
        <v>3</v>
      </c>
      <c r="M83" s="18"/>
      <c r="N83" s="18"/>
      <c r="O83" s="18"/>
      <c r="P83" s="50">
        <f t="shared" ref="P83:P92" si="8">SUM(D83:O83)</f>
        <v>9</v>
      </c>
      <c r="Q83" s="100">
        <v>1.03</v>
      </c>
      <c r="R83" s="24">
        <v>2660.32</v>
      </c>
      <c r="S83" s="24">
        <f t="shared" ref="S83:S92" si="9">Q83*R83</f>
        <v>2740.1296000000002</v>
      </c>
      <c r="T83" s="95">
        <f t="shared" ref="T83:T92" si="10">P83*S83</f>
        <v>24661.166400000002</v>
      </c>
    </row>
    <row r="84" spans="1:20" s="49" customFormat="1" x14ac:dyDescent="0.2">
      <c r="A84" s="48" t="s">
        <v>73</v>
      </c>
      <c r="B84" s="11" t="s">
        <v>292</v>
      </c>
      <c r="C84" s="4" t="s">
        <v>18</v>
      </c>
      <c r="D84" s="18">
        <v>10</v>
      </c>
      <c r="E84" s="18"/>
      <c r="F84" s="18"/>
      <c r="G84" s="18">
        <v>10</v>
      </c>
      <c r="H84" s="18"/>
      <c r="I84" s="18"/>
      <c r="J84" s="18">
        <v>10</v>
      </c>
      <c r="K84" s="18"/>
      <c r="L84" s="18"/>
      <c r="M84" s="18"/>
      <c r="N84" s="18"/>
      <c r="O84" s="18"/>
      <c r="P84" s="50">
        <f t="shared" si="8"/>
        <v>30</v>
      </c>
      <c r="Q84" s="100">
        <v>1.03</v>
      </c>
      <c r="R84" s="24">
        <v>504.4</v>
      </c>
      <c r="S84" s="24">
        <f t="shared" si="9"/>
        <v>519.53200000000004</v>
      </c>
      <c r="T84" s="95">
        <f t="shared" si="10"/>
        <v>15585.960000000001</v>
      </c>
    </row>
    <row r="85" spans="1:20" s="49" customFormat="1" x14ac:dyDescent="0.2">
      <c r="A85" s="48" t="s">
        <v>74</v>
      </c>
      <c r="B85" s="11" t="s">
        <v>293</v>
      </c>
      <c r="C85" s="4" t="s">
        <v>23</v>
      </c>
      <c r="D85" s="18">
        <v>10</v>
      </c>
      <c r="E85" s="18"/>
      <c r="F85" s="18">
        <v>10</v>
      </c>
      <c r="G85" s="18"/>
      <c r="H85" s="18">
        <v>10</v>
      </c>
      <c r="I85" s="18"/>
      <c r="J85" s="18">
        <v>10</v>
      </c>
      <c r="K85" s="18"/>
      <c r="L85" s="18">
        <v>10</v>
      </c>
      <c r="M85" s="18"/>
      <c r="N85" s="18">
        <v>10</v>
      </c>
      <c r="O85" s="18"/>
      <c r="P85" s="18">
        <f t="shared" si="8"/>
        <v>60</v>
      </c>
      <c r="Q85" s="36">
        <v>1.03</v>
      </c>
      <c r="R85" s="23">
        <v>959.92</v>
      </c>
      <c r="S85" s="23">
        <f t="shared" si="9"/>
        <v>988.71759999999995</v>
      </c>
      <c r="T85" s="19">
        <f t="shared" si="10"/>
        <v>59323.055999999997</v>
      </c>
    </row>
    <row r="86" spans="1:20" s="49" customFormat="1" x14ac:dyDescent="0.2">
      <c r="A86" s="48" t="s">
        <v>75</v>
      </c>
      <c r="B86" s="11" t="s">
        <v>294</v>
      </c>
      <c r="C86" s="4" t="s">
        <v>23</v>
      </c>
      <c r="D86" s="18">
        <v>15</v>
      </c>
      <c r="E86" s="18"/>
      <c r="F86" s="18">
        <v>15</v>
      </c>
      <c r="G86" s="18"/>
      <c r="H86" s="18">
        <v>15</v>
      </c>
      <c r="I86" s="18"/>
      <c r="J86" s="18">
        <v>15</v>
      </c>
      <c r="K86" s="18"/>
      <c r="L86" s="18">
        <v>15</v>
      </c>
      <c r="M86" s="18"/>
      <c r="N86" s="18">
        <v>15</v>
      </c>
      <c r="O86" s="18"/>
      <c r="P86" s="18">
        <f t="shared" si="8"/>
        <v>90</v>
      </c>
      <c r="Q86" s="36">
        <v>1.03</v>
      </c>
      <c r="R86" s="23">
        <v>720.2</v>
      </c>
      <c r="S86" s="23">
        <f t="shared" si="9"/>
        <v>741.80600000000004</v>
      </c>
      <c r="T86" s="19">
        <f t="shared" si="10"/>
        <v>66762.540000000008</v>
      </c>
    </row>
    <row r="87" spans="1:20" x14ac:dyDescent="0.2">
      <c r="A87" s="47" t="s">
        <v>76</v>
      </c>
      <c r="B87" s="11" t="s">
        <v>470</v>
      </c>
      <c r="C87" s="4" t="s">
        <v>23</v>
      </c>
      <c r="D87" s="18">
        <v>5</v>
      </c>
      <c r="E87" s="18"/>
      <c r="F87" s="18">
        <v>5</v>
      </c>
      <c r="G87" s="18"/>
      <c r="H87" s="18"/>
      <c r="I87" s="18">
        <v>5</v>
      </c>
      <c r="J87" s="18"/>
      <c r="K87" s="18"/>
      <c r="L87" s="18">
        <v>5</v>
      </c>
      <c r="M87" s="18"/>
      <c r="N87" s="18"/>
      <c r="O87" s="18">
        <v>5</v>
      </c>
      <c r="P87" s="18">
        <f t="shared" si="8"/>
        <v>25</v>
      </c>
      <c r="Q87" s="36">
        <v>1.03</v>
      </c>
      <c r="R87" s="23">
        <v>800.8</v>
      </c>
      <c r="S87" s="23">
        <f t="shared" si="9"/>
        <v>824.82399999999996</v>
      </c>
      <c r="T87" s="19">
        <f t="shared" si="10"/>
        <v>20620.599999999999</v>
      </c>
    </row>
    <row r="88" spans="1:20" ht="16.149999999999999" customHeight="1" x14ac:dyDescent="0.2">
      <c r="A88" s="47" t="s">
        <v>77</v>
      </c>
      <c r="B88" s="11" t="s">
        <v>471</v>
      </c>
      <c r="C88" s="4" t="s">
        <v>23</v>
      </c>
      <c r="D88" s="18">
        <v>5</v>
      </c>
      <c r="E88" s="18"/>
      <c r="F88" s="18">
        <v>5</v>
      </c>
      <c r="G88" s="18"/>
      <c r="H88" s="18"/>
      <c r="I88" s="18">
        <v>5</v>
      </c>
      <c r="J88" s="18"/>
      <c r="K88" s="18"/>
      <c r="L88" s="18">
        <v>5</v>
      </c>
      <c r="M88" s="18"/>
      <c r="N88" s="18"/>
      <c r="O88" s="18">
        <v>5</v>
      </c>
      <c r="P88" s="18">
        <f t="shared" si="8"/>
        <v>25</v>
      </c>
      <c r="Q88" s="36">
        <v>1.03</v>
      </c>
      <c r="R88" s="23">
        <v>890.24</v>
      </c>
      <c r="S88" s="23">
        <f t="shared" si="9"/>
        <v>916.94720000000007</v>
      </c>
      <c r="T88" s="19">
        <f t="shared" si="10"/>
        <v>22923.68</v>
      </c>
    </row>
    <row r="89" spans="1:20" x14ac:dyDescent="0.2">
      <c r="A89" s="47" t="s">
        <v>78</v>
      </c>
      <c r="B89" s="11" t="s">
        <v>472</v>
      </c>
      <c r="C89" s="4" t="s">
        <v>23</v>
      </c>
      <c r="D89" s="18">
        <v>5</v>
      </c>
      <c r="E89" s="18"/>
      <c r="F89" s="18">
        <v>5</v>
      </c>
      <c r="G89" s="18"/>
      <c r="H89" s="18">
        <v>5</v>
      </c>
      <c r="I89" s="18"/>
      <c r="J89" s="18"/>
      <c r="K89" s="18">
        <v>5</v>
      </c>
      <c r="L89" s="18"/>
      <c r="M89" s="18">
        <v>5</v>
      </c>
      <c r="N89" s="18"/>
      <c r="O89" s="18">
        <v>5</v>
      </c>
      <c r="P89" s="50">
        <f t="shared" si="8"/>
        <v>30</v>
      </c>
      <c r="Q89" s="100">
        <v>1.03</v>
      </c>
      <c r="R89" s="24">
        <v>873.6</v>
      </c>
      <c r="S89" s="24">
        <f t="shared" si="9"/>
        <v>899.80799999999999</v>
      </c>
      <c r="T89" s="95">
        <f t="shared" si="10"/>
        <v>26994.239999999998</v>
      </c>
    </row>
    <row r="90" spans="1:20" x14ac:dyDescent="0.2">
      <c r="A90" s="47" t="s">
        <v>79</v>
      </c>
      <c r="B90" s="11" t="s">
        <v>473</v>
      </c>
      <c r="C90" s="4" t="s">
        <v>23</v>
      </c>
      <c r="D90" s="18">
        <v>5</v>
      </c>
      <c r="E90" s="18"/>
      <c r="F90" s="18">
        <v>5</v>
      </c>
      <c r="G90" s="18"/>
      <c r="H90" s="18">
        <v>5</v>
      </c>
      <c r="I90" s="18"/>
      <c r="J90" s="18"/>
      <c r="K90" s="18">
        <v>5</v>
      </c>
      <c r="L90" s="18"/>
      <c r="M90" s="18">
        <v>5</v>
      </c>
      <c r="N90" s="18"/>
      <c r="O90" s="18">
        <v>5</v>
      </c>
      <c r="P90" s="50">
        <f t="shared" si="8"/>
        <v>30</v>
      </c>
      <c r="Q90" s="100">
        <v>1.03</v>
      </c>
      <c r="R90" s="24">
        <v>1456</v>
      </c>
      <c r="S90" s="24">
        <f t="shared" si="9"/>
        <v>1499.68</v>
      </c>
      <c r="T90" s="95">
        <f t="shared" si="10"/>
        <v>44990.400000000001</v>
      </c>
    </row>
    <row r="91" spans="1:20" x14ac:dyDescent="0.2">
      <c r="A91" s="47" t="s">
        <v>80</v>
      </c>
      <c r="B91" s="11" t="s">
        <v>474</v>
      </c>
      <c r="C91" s="4" t="s">
        <v>23</v>
      </c>
      <c r="D91" s="18">
        <v>10</v>
      </c>
      <c r="E91" s="18"/>
      <c r="F91" s="18">
        <v>10</v>
      </c>
      <c r="G91" s="18"/>
      <c r="H91" s="18">
        <v>10</v>
      </c>
      <c r="I91" s="18"/>
      <c r="J91" s="18"/>
      <c r="K91" s="18">
        <v>10</v>
      </c>
      <c r="L91" s="18"/>
      <c r="M91" s="18"/>
      <c r="N91" s="18"/>
      <c r="O91" s="18"/>
      <c r="P91" s="50">
        <f t="shared" si="8"/>
        <v>40</v>
      </c>
      <c r="Q91" s="100">
        <v>1.03</v>
      </c>
      <c r="R91" s="24">
        <v>627.12</v>
      </c>
      <c r="S91" s="24">
        <f t="shared" si="9"/>
        <v>645.93360000000007</v>
      </c>
      <c r="T91" s="95">
        <f t="shared" si="10"/>
        <v>25837.344000000005</v>
      </c>
    </row>
    <row r="92" spans="1:20" x14ac:dyDescent="0.2">
      <c r="A92" s="47" t="s">
        <v>81</v>
      </c>
      <c r="B92" s="11" t="s">
        <v>475</v>
      </c>
      <c r="C92" s="4" t="s">
        <v>23</v>
      </c>
      <c r="D92" s="18">
        <v>5</v>
      </c>
      <c r="E92" s="18"/>
      <c r="F92" s="18">
        <v>5</v>
      </c>
      <c r="G92" s="18"/>
      <c r="H92" s="18">
        <v>5</v>
      </c>
      <c r="I92" s="18"/>
      <c r="J92" s="18"/>
      <c r="K92" s="18">
        <v>5</v>
      </c>
      <c r="L92" s="18"/>
      <c r="M92" s="18"/>
      <c r="N92" s="18"/>
      <c r="O92" s="18"/>
      <c r="P92" s="50">
        <f t="shared" si="8"/>
        <v>20</v>
      </c>
      <c r="Q92" s="100">
        <v>1.03</v>
      </c>
      <c r="R92" s="24">
        <v>722.8</v>
      </c>
      <c r="S92" s="24">
        <f t="shared" si="9"/>
        <v>744.48399999999992</v>
      </c>
      <c r="T92" s="95">
        <f t="shared" si="10"/>
        <v>14889.679999999998</v>
      </c>
    </row>
    <row r="93" spans="1:20" x14ac:dyDescent="0.2">
      <c r="A93" s="47" t="s">
        <v>82</v>
      </c>
      <c r="B93" s="12" t="s">
        <v>476</v>
      </c>
      <c r="C93" s="9" t="s">
        <v>23</v>
      </c>
      <c r="D93" s="21">
        <v>5</v>
      </c>
      <c r="E93" s="21"/>
      <c r="F93" s="21">
        <v>5</v>
      </c>
      <c r="G93" s="21"/>
      <c r="H93" s="21">
        <v>5</v>
      </c>
      <c r="I93" s="21"/>
      <c r="J93" s="21"/>
      <c r="K93" s="21">
        <v>5</v>
      </c>
      <c r="L93" s="21"/>
      <c r="M93" s="21"/>
      <c r="N93" s="21">
        <v>5</v>
      </c>
      <c r="O93" s="21"/>
      <c r="P93" s="50">
        <f t="shared" ref="P93:P98" si="11">SUM(D93:O93)</f>
        <v>25</v>
      </c>
      <c r="Q93" s="100">
        <v>1.03</v>
      </c>
      <c r="R93" s="37">
        <v>1263.5999999999999</v>
      </c>
      <c r="S93" s="24">
        <f t="shared" ref="S93:S98" si="12">Q93*R93</f>
        <v>1301.508</v>
      </c>
      <c r="T93" s="95">
        <f t="shared" ref="T93:T99" si="13">P93*S93</f>
        <v>32537.7</v>
      </c>
    </row>
    <row r="94" spans="1:20" x14ac:dyDescent="0.2">
      <c r="A94" s="47" t="s">
        <v>83</v>
      </c>
      <c r="B94" s="12" t="s">
        <v>477</v>
      </c>
      <c r="C94" s="9" t="s">
        <v>23</v>
      </c>
      <c r="D94" s="21">
        <v>5</v>
      </c>
      <c r="E94" s="21"/>
      <c r="F94" s="21">
        <v>5</v>
      </c>
      <c r="G94" s="21"/>
      <c r="H94" s="21">
        <v>5</v>
      </c>
      <c r="I94" s="21"/>
      <c r="J94" s="21"/>
      <c r="K94" s="21">
        <v>5</v>
      </c>
      <c r="L94" s="21"/>
      <c r="M94" s="21"/>
      <c r="N94" s="21">
        <v>5</v>
      </c>
      <c r="O94" s="21"/>
      <c r="P94" s="50">
        <f t="shared" si="11"/>
        <v>25</v>
      </c>
      <c r="Q94" s="100">
        <v>1.03</v>
      </c>
      <c r="R94" s="37">
        <v>720.72</v>
      </c>
      <c r="S94" s="24">
        <f t="shared" si="12"/>
        <v>742.34160000000008</v>
      </c>
      <c r="T94" s="95">
        <f t="shared" si="13"/>
        <v>18558.54</v>
      </c>
    </row>
    <row r="95" spans="1:20" ht="15.75" customHeight="1" x14ac:dyDescent="0.2">
      <c r="A95" s="47" t="s">
        <v>84</v>
      </c>
      <c r="B95" s="12" t="s">
        <v>295</v>
      </c>
      <c r="C95" s="9" t="s">
        <v>23</v>
      </c>
      <c r="D95" s="21">
        <v>10</v>
      </c>
      <c r="E95" s="21"/>
      <c r="F95" s="21">
        <v>10</v>
      </c>
      <c r="G95" s="21"/>
      <c r="H95" s="21">
        <v>10</v>
      </c>
      <c r="I95" s="21"/>
      <c r="J95" s="21"/>
      <c r="K95" s="21">
        <v>10</v>
      </c>
      <c r="L95" s="21">
        <v>10</v>
      </c>
      <c r="M95" s="21"/>
      <c r="N95" s="21">
        <v>10</v>
      </c>
      <c r="O95" s="21"/>
      <c r="P95" s="50">
        <f t="shared" si="11"/>
        <v>60</v>
      </c>
      <c r="Q95" s="100">
        <v>1.03</v>
      </c>
      <c r="R95" s="37">
        <v>707.2</v>
      </c>
      <c r="S95" s="24">
        <f t="shared" si="12"/>
        <v>728.41600000000005</v>
      </c>
      <c r="T95" s="95">
        <f t="shared" si="13"/>
        <v>43704.960000000006</v>
      </c>
    </row>
    <row r="96" spans="1:20" x14ac:dyDescent="0.2">
      <c r="A96" s="47" t="s">
        <v>85</v>
      </c>
      <c r="B96" s="12" t="s">
        <v>296</v>
      </c>
      <c r="C96" s="9" t="s">
        <v>23</v>
      </c>
      <c r="D96" s="21">
        <v>5</v>
      </c>
      <c r="E96" s="21"/>
      <c r="F96" s="21">
        <v>5</v>
      </c>
      <c r="G96" s="21"/>
      <c r="H96" s="21">
        <v>5</v>
      </c>
      <c r="I96" s="21"/>
      <c r="J96" s="21"/>
      <c r="K96" s="21"/>
      <c r="L96" s="21">
        <v>5</v>
      </c>
      <c r="M96" s="21"/>
      <c r="N96" s="21">
        <v>5</v>
      </c>
      <c r="O96" s="21"/>
      <c r="P96" s="50">
        <f t="shared" si="11"/>
        <v>25</v>
      </c>
      <c r="Q96" s="100">
        <v>1.03</v>
      </c>
      <c r="R96" s="37">
        <v>894.4</v>
      </c>
      <c r="S96" s="24">
        <f t="shared" si="12"/>
        <v>921.23199999999997</v>
      </c>
      <c r="T96" s="95">
        <f t="shared" si="13"/>
        <v>23030.799999999999</v>
      </c>
    </row>
    <row r="97" spans="1:20" x14ac:dyDescent="0.2">
      <c r="A97" s="47" t="s">
        <v>86</v>
      </c>
      <c r="B97" s="12" t="s">
        <v>478</v>
      </c>
      <c r="C97" s="9" t="s">
        <v>23</v>
      </c>
      <c r="D97" s="21">
        <v>10</v>
      </c>
      <c r="E97" s="21"/>
      <c r="F97" s="21">
        <v>10</v>
      </c>
      <c r="G97" s="21"/>
      <c r="H97" s="21">
        <v>10</v>
      </c>
      <c r="I97" s="21"/>
      <c r="J97" s="21"/>
      <c r="K97" s="21">
        <v>10</v>
      </c>
      <c r="L97" s="21">
        <v>10</v>
      </c>
      <c r="M97" s="21"/>
      <c r="N97" s="21">
        <v>10</v>
      </c>
      <c r="O97" s="21"/>
      <c r="P97" s="50">
        <f t="shared" si="11"/>
        <v>60</v>
      </c>
      <c r="Q97" s="100">
        <v>1.03</v>
      </c>
      <c r="R97" s="37">
        <v>328.64</v>
      </c>
      <c r="S97" s="24">
        <f t="shared" si="12"/>
        <v>338.49919999999997</v>
      </c>
      <c r="T97" s="95">
        <f t="shared" si="13"/>
        <v>20309.951999999997</v>
      </c>
    </row>
    <row r="98" spans="1:20" ht="16.149999999999999" customHeight="1" x14ac:dyDescent="0.2">
      <c r="A98" s="47" t="s">
        <v>87</v>
      </c>
      <c r="B98" s="12" t="s">
        <v>479</v>
      </c>
      <c r="C98" s="9" t="s">
        <v>23</v>
      </c>
      <c r="D98" s="21">
        <v>5</v>
      </c>
      <c r="E98" s="21"/>
      <c r="F98" s="21">
        <v>5</v>
      </c>
      <c r="G98" s="21"/>
      <c r="H98" s="21">
        <v>5</v>
      </c>
      <c r="I98" s="21"/>
      <c r="J98" s="21"/>
      <c r="K98" s="21"/>
      <c r="L98" s="21">
        <v>5</v>
      </c>
      <c r="M98" s="21"/>
      <c r="N98" s="21">
        <v>5</v>
      </c>
      <c r="O98" s="21"/>
      <c r="P98" s="50">
        <f t="shared" si="11"/>
        <v>25</v>
      </c>
      <c r="Q98" s="100">
        <v>1.03</v>
      </c>
      <c r="R98" s="37">
        <v>328.64</v>
      </c>
      <c r="S98" s="24">
        <f t="shared" si="12"/>
        <v>338.49919999999997</v>
      </c>
      <c r="T98" s="95">
        <f t="shared" si="13"/>
        <v>8462.48</v>
      </c>
    </row>
    <row r="99" spans="1:20" ht="15.6" customHeight="1" x14ac:dyDescent="0.2">
      <c r="A99" s="47"/>
      <c r="B99" s="8" t="s">
        <v>265</v>
      </c>
      <c r="C99" s="6" t="s">
        <v>20</v>
      </c>
      <c r="D99" s="18">
        <v>5</v>
      </c>
      <c r="E99" s="18"/>
      <c r="F99" s="18">
        <v>5</v>
      </c>
      <c r="G99" s="18"/>
      <c r="H99" s="18">
        <v>5</v>
      </c>
      <c r="I99" s="18"/>
      <c r="J99" s="18">
        <v>5</v>
      </c>
      <c r="K99" s="18"/>
      <c r="L99" s="18">
        <v>5</v>
      </c>
      <c r="M99" s="18"/>
      <c r="N99" s="18">
        <v>5</v>
      </c>
      <c r="O99" s="18"/>
      <c r="P99" s="30">
        <f t="shared" ref="P99" si="14">SUM(C99:O99)</f>
        <v>30</v>
      </c>
      <c r="Q99" s="34"/>
      <c r="R99" s="51"/>
      <c r="S99" s="19">
        <v>4000</v>
      </c>
      <c r="T99" s="19">
        <f t="shared" si="13"/>
        <v>120000</v>
      </c>
    </row>
    <row r="100" spans="1:20" ht="13.9" customHeight="1" x14ac:dyDescent="0.2">
      <c r="A100" s="47" t="s">
        <v>88</v>
      </c>
      <c r="B100" s="12" t="s">
        <v>405</v>
      </c>
      <c r="C100" s="9" t="s">
        <v>23</v>
      </c>
      <c r="D100" s="21">
        <v>2</v>
      </c>
      <c r="E100" s="21"/>
      <c r="F100" s="21">
        <v>2</v>
      </c>
      <c r="G100" s="21"/>
      <c r="H100" s="21">
        <v>2</v>
      </c>
      <c r="I100" s="21"/>
      <c r="J100" s="21">
        <v>2</v>
      </c>
      <c r="K100" s="21"/>
      <c r="L100" s="21">
        <v>2</v>
      </c>
      <c r="M100" s="21"/>
      <c r="N100" s="21"/>
      <c r="O100" s="21"/>
      <c r="P100" s="50">
        <f t="shared" ref="P100" si="15">SUM(D100:O100)</f>
        <v>10</v>
      </c>
      <c r="Q100" s="100">
        <v>1.03</v>
      </c>
      <c r="R100" s="37">
        <v>2860</v>
      </c>
      <c r="S100" s="24">
        <f t="shared" ref="S100" si="16">Q100*R100</f>
        <v>2945.8</v>
      </c>
      <c r="T100" s="95">
        <f t="shared" ref="T100" si="17">P100*S100</f>
        <v>29458</v>
      </c>
    </row>
    <row r="101" spans="1:20" x14ac:dyDescent="0.2">
      <c r="A101" s="47" t="s">
        <v>89</v>
      </c>
      <c r="B101" s="11" t="s">
        <v>297</v>
      </c>
      <c r="C101" s="4" t="s">
        <v>18</v>
      </c>
      <c r="D101" s="18">
        <v>3</v>
      </c>
      <c r="E101" s="18"/>
      <c r="F101" s="18">
        <v>3</v>
      </c>
      <c r="G101" s="18"/>
      <c r="H101" s="18"/>
      <c r="I101" s="18">
        <v>3</v>
      </c>
      <c r="J101" s="18"/>
      <c r="K101" s="18"/>
      <c r="L101" s="18">
        <v>3</v>
      </c>
      <c r="M101" s="18"/>
      <c r="N101" s="18"/>
      <c r="O101" s="18"/>
      <c r="P101" s="50">
        <f>SUM(D101:O101)</f>
        <v>12</v>
      </c>
      <c r="Q101" s="100">
        <v>1.03</v>
      </c>
      <c r="R101" s="24">
        <v>144.04</v>
      </c>
      <c r="S101" s="24">
        <f t="shared" ref="S101" si="18">Q101*R101</f>
        <v>148.3612</v>
      </c>
      <c r="T101" s="95">
        <f t="shared" ref="T101" si="19">P101*S101</f>
        <v>1780.3344</v>
      </c>
    </row>
    <row r="102" spans="1:20" x14ac:dyDescent="0.2">
      <c r="A102" s="46" t="s">
        <v>90</v>
      </c>
      <c r="B102" s="11" t="s">
        <v>298</v>
      </c>
      <c r="C102" s="13" t="s">
        <v>21</v>
      </c>
      <c r="D102" s="18"/>
      <c r="E102" s="18">
        <v>5</v>
      </c>
      <c r="F102" s="18"/>
      <c r="G102" s="18">
        <v>5</v>
      </c>
      <c r="H102" s="18">
        <v>5</v>
      </c>
      <c r="I102" s="18"/>
      <c r="J102" s="18"/>
      <c r="K102" s="18"/>
      <c r="L102" s="18">
        <v>5</v>
      </c>
      <c r="M102" s="18"/>
      <c r="N102" s="18"/>
      <c r="O102" s="18"/>
      <c r="P102" s="50">
        <f>SUM(D102:O102)</f>
        <v>20</v>
      </c>
      <c r="Q102" s="100">
        <v>1.03</v>
      </c>
      <c r="R102" s="102">
        <v>561.6</v>
      </c>
      <c r="S102" s="24">
        <f t="shared" ref="S102:S146" si="20">Q102*R102</f>
        <v>578.44800000000009</v>
      </c>
      <c r="T102" s="95">
        <f t="shared" ref="T102:T146" si="21">P102*S102</f>
        <v>11568.960000000003</v>
      </c>
    </row>
    <row r="103" spans="1:20" x14ac:dyDescent="0.2">
      <c r="A103" s="46" t="s">
        <v>91</v>
      </c>
      <c r="B103" s="11" t="s">
        <v>299</v>
      </c>
      <c r="C103" s="4" t="s">
        <v>24</v>
      </c>
      <c r="D103" s="18">
        <v>25</v>
      </c>
      <c r="E103" s="18"/>
      <c r="F103" s="18">
        <v>30</v>
      </c>
      <c r="G103" s="18"/>
      <c r="H103" s="18">
        <v>30</v>
      </c>
      <c r="I103" s="18"/>
      <c r="J103" s="18"/>
      <c r="K103" s="18"/>
      <c r="L103" s="18">
        <v>30</v>
      </c>
      <c r="M103" s="18"/>
      <c r="N103" s="18"/>
      <c r="O103" s="18"/>
      <c r="P103" s="50">
        <f t="shared" ref="P103:P147" si="22">SUM(D103:O103)</f>
        <v>115</v>
      </c>
      <c r="Q103" s="100">
        <v>1.03</v>
      </c>
      <c r="R103" s="102">
        <v>89.44</v>
      </c>
      <c r="S103" s="24">
        <f t="shared" si="20"/>
        <v>92.123199999999997</v>
      </c>
      <c r="T103" s="95">
        <f t="shared" si="21"/>
        <v>10594.168</v>
      </c>
    </row>
    <row r="104" spans="1:20" x14ac:dyDescent="0.2">
      <c r="A104" s="46" t="s">
        <v>92</v>
      </c>
      <c r="B104" s="11" t="s">
        <v>300</v>
      </c>
      <c r="C104" s="4" t="s">
        <v>25</v>
      </c>
      <c r="D104" s="18">
        <v>20</v>
      </c>
      <c r="E104" s="18"/>
      <c r="F104" s="18">
        <v>20</v>
      </c>
      <c r="G104" s="18"/>
      <c r="H104" s="18"/>
      <c r="I104" s="18">
        <v>20</v>
      </c>
      <c r="J104" s="18"/>
      <c r="K104" s="18"/>
      <c r="L104" s="18">
        <v>20</v>
      </c>
      <c r="M104" s="18"/>
      <c r="N104" s="18"/>
      <c r="O104" s="18"/>
      <c r="P104" s="50">
        <f t="shared" si="22"/>
        <v>80</v>
      </c>
      <c r="Q104" s="100">
        <v>1.03</v>
      </c>
      <c r="R104" s="102">
        <v>38.22</v>
      </c>
      <c r="S104" s="24">
        <f t="shared" si="20"/>
        <v>39.366599999999998</v>
      </c>
      <c r="T104" s="95">
        <f t="shared" si="21"/>
        <v>3149.328</v>
      </c>
    </row>
    <row r="105" spans="1:20" ht="12.6" customHeight="1" x14ac:dyDescent="0.2">
      <c r="A105" s="46" t="s">
        <v>93</v>
      </c>
      <c r="B105" s="11" t="s">
        <v>301</v>
      </c>
      <c r="C105" s="4" t="s">
        <v>22</v>
      </c>
      <c r="D105" s="18"/>
      <c r="E105" s="18"/>
      <c r="F105" s="18">
        <v>10</v>
      </c>
      <c r="G105" s="18"/>
      <c r="H105" s="18"/>
      <c r="I105" s="18"/>
      <c r="J105" s="18"/>
      <c r="K105" s="18">
        <v>10</v>
      </c>
      <c r="L105" s="18"/>
      <c r="M105" s="18"/>
      <c r="N105" s="18"/>
      <c r="O105" s="18"/>
      <c r="P105" s="50">
        <f t="shared" si="22"/>
        <v>20</v>
      </c>
      <c r="Q105" s="100">
        <v>1.03</v>
      </c>
      <c r="R105" s="102">
        <v>327.60000000000002</v>
      </c>
      <c r="S105" s="24">
        <f t="shared" si="20"/>
        <v>337.42800000000005</v>
      </c>
      <c r="T105" s="95">
        <f t="shared" si="21"/>
        <v>6748.5600000000013</v>
      </c>
    </row>
    <row r="106" spans="1:20" x14ac:dyDescent="0.2">
      <c r="A106" s="46" t="s">
        <v>94</v>
      </c>
      <c r="B106" s="11" t="s">
        <v>302</v>
      </c>
      <c r="C106" s="4" t="s">
        <v>27</v>
      </c>
      <c r="D106" s="18">
        <v>5</v>
      </c>
      <c r="E106" s="18"/>
      <c r="F106" s="18">
        <v>5</v>
      </c>
      <c r="G106" s="18"/>
      <c r="H106" s="18">
        <v>5</v>
      </c>
      <c r="I106" s="18"/>
      <c r="J106" s="18"/>
      <c r="K106" s="18">
        <v>5</v>
      </c>
      <c r="L106" s="18"/>
      <c r="M106" s="18">
        <v>5</v>
      </c>
      <c r="N106" s="18"/>
      <c r="O106" s="18"/>
      <c r="P106" s="50">
        <f t="shared" si="22"/>
        <v>25</v>
      </c>
      <c r="Q106" s="100">
        <v>1.03</v>
      </c>
      <c r="R106" s="102">
        <v>70.72</v>
      </c>
      <c r="S106" s="24">
        <f t="shared" si="20"/>
        <v>72.8416</v>
      </c>
      <c r="T106" s="95">
        <f t="shared" si="21"/>
        <v>1821.04</v>
      </c>
    </row>
    <row r="107" spans="1:20" x14ac:dyDescent="0.2">
      <c r="A107" s="46" t="s">
        <v>95</v>
      </c>
      <c r="B107" s="11" t="s">
        <v>303</v>
      </c>
      <c r="C107" s="4" t="s">
        <v>27</v>
      </c>
      <c r="D107" s="18">
        <v>5</v>
      </c>
      <c r="E107" s="18"/>
      <c r="F107" s="18">
        <v>5</v>
      </c>
      <c r="G107" s="18"/>
      <c r="H107" s="18">
        <v>5</v>
      </c>
      <c r="I107" s="18"/>
      <c r="J107" s="18"/>
      <c r="K107" s="18">
        <v>5</v>
      </c>
      <c r="L107" s="18"/>
      <c r="M107" s="18">
        <v>5</v>
      </c>
      <c r="N107" s="18"/>
      <c r="O107" s="18"/>
      <c r="P107" s="50">
        <f t="shared" si="22"/>
        <v>25</v>
      </c>
      <c r="Q107" s="100">
        <v>1.03</v>
      </c>
      <c r="R107" s="102">
        <v>45.66</v>
      </c>
      <c r="S107" s="24">
        <f t="shared" si="20"/>
        <v>47.029799999999994</v>
      </c>
      <c r="T107" s="95">
        <f t="shared" si="21"/>
        <v>1175.7449999999999</v>
      </c>
    </row>
    <row r="108" spans="1:20" x14ac:dyDescent="0.2">
      <c r="A108" s="46" t="s">
        <v>96</v>
      </c>
      <c r="B108" s="11" t="s">
        <v>304</v>
      </c>
      <c r="C108" s="4" t="s">
        <v>22</v>
      </c>
      <c r="D108" s="18">
        <v>20</v>
      </c>
      <c r="E108" s="18"/>
      <c r="F108" s="18"/>
      <c r="G108" s="18"/>
      <c r="H108" s="18">
        <v>50</v>
      </c>
      <c r="I108" s="18"/>
      <c r="J108" s="18"/>
      <c r="K108" s="18"/>
      <c r="L108" s="18"/>
      <c r="M108" s="18"/>
      <c r="N108" s="18">
        <v>30</v>
      </c>
      <c r="O108" s="18"/>
      <c r="P108" s="50">
        <f t="shared" si="22"/>
        <v>100</v>
      </c>
      <c r="Q108" s="100">
        <v>1.03</v>
      </c>
      <c r="R108" s="102">
        <v>28.03</v>
      </c>
      <c r="S108" s="24">
        <f t="shared" si="20"/>
        <v>28.870900000000002</v>
      </c>
      <c r="T108" s="95">
        <f t="shared" si="21"/>
        <v>2887.09</v>
      </c>
    </row>
    <row r="109" spans="1:20" x14ac:dyDescent="0.2">
      <c r="A109" s="46" t="s">
        <v>97</v>
      </c>
      <c r="B109" s="11" t="s">
        <v>305</v>
      </c>
      <c r="C109" s="4" t="s">
        <v>18</v>
      </c>
      <c r="D109" s="18">
        <v>15</v>
      </c>
      <c r="E109" s="18"/>
      <c r="F109" s="18">
        <v>30</v>
      </c>
      <c r="G109" s="18"/>
      <c r="H109" s="18"/>
      <c r="I109" s="18">
        <v>30</v>
      </c>
      <c r="J109" s="18"/>
      <c r="K109" s="18"/>
      <c r="L109" s="18"/>
      <c r="M109" s="18">
        <v>30</v>
      </c>
      <c r="N109" s="18"/>
      <c r="O109" s="18"/>
      <c r="P109" s="50">
        <f t="shared" si="22"/>
        <v>105</v>
      </c>
      <c r="Q109" s="100">
        <v>1.03</v>
      </c>
      <c r="R109" s="102">
        <v>7.18</v>
      </c>
      <c r="S109" s="24">
        <f t="shared" si="20"/>
        <v>7.3953999999999995</v>
      </c>
      <c r="T109" s="95">
        <f t="shared" si="21"/>
        <v>776.51699999999994</v>
      </c>
    </row>
    <row r="110" spans="1:20" x14ac:dyDescent="0.2">
      <c r="A110" s="46" t="s">
        <v>98</v>
      </c>
      <c r="B110" s="11" t="s">
        <v>306</v>
      </c>
      <c r="C110" s="4" t="s">
        <v>22</v>
      </c>
      <c r="D110" s="18">
        <v>5</v>
      </c>
      <c r="E110" s="18"/>
      <c r="F110" s="18">
        <v>5</v>
      </c>
      <c r="G110" s="18"/>
      <c r="H110" s="18"/>
      <c r="I110" s="18">
        <v>5</v>
      </c>
      <c r="J110" s="18"/>
      <c r="K110" s="18"/>
      <c r="L110" s="18">
        <v>5</v>
      </c>
      <c r="M110" s="18"/>
      <c r="N110" s="18"/>
      <c r="O110" s="18"/>
      <c r="P110" s="50">
        <f t="shared" si="22"/>
        <v>20</v>
      </c>
      <c r="Q110" s="100">
        <v>1.03</v>
      </c>
      <c r="R110" s="102">
        <v>10.92</v>
      </c>
      <c r="S110" s="24">
        <f t="shared" si="20"/>
        <v>11.2476</v>
      </c>
      <c r="T110" s="95">
        <f t="shared" si="21"/>
        <v>224.952</v>
      </c>
    </row>
    <row r="111" spans="1:20" x14ac:dyDescent="0.2">
      <c r="A111" s="46" t="s">
        <v>99</v>
      </c>
      <c r="B111" s="11" t="s">
        <v>307</v>
      </c>
      <c r="C111" s="14" t="s">
        <v>22</v>
      </c>
      <c r="D111" s="18">
        <v>5</v>
      </c>
      <c r="E111" s="18"/>
      <c r="F111" s="18">
        <v>5</v>
      </c>
      <c r="G111" s="18"/>
      <c r="H111" s="18"/>
      <c r="I111" s="18">
        <v>5</v>
      </c>
      <c r="J111" s="18"/>
      <c r="K111" s="26"/>
      <c r="L111" s="18">
        <v>5</v>
      </c>
      <c r="M111" s="26"/>
      <c r="N111" s="26"/>
      <c r="O111" s="26"/>
      <c r="P111" s="50">
        <f t="shared" si="22"/>
        <v>20</v>
      </c>
      <c r="Q111" s="100">
        <v>1.03</v>
      </c>
      <c r="R111" s="102">
        <v>41.6</v>
      </c>
      <c r="S111" s="24">
        <f t="shared" si="20"/>
        <v>42.848000000000006</v>
      </c>
      <c r="T111" s="95">
        <f t="shared" si="21"/>
        <v>856.96000000000015</v>
      </c>
    </row>
    <row r="112" spans="1:20" x14ac:dyDescent="0.2">
      <c r="A112" s="46" t="s">
        <v>100</v>
      </c>
      <c r="B112" s="11" t="s">
        <v>308</v>
      </c>
      <c r="C112" s="4" t="s">
        <v>22</v>
      </c>
      <c r="D112" s="21">
        <v>5</v>
      </c>
      <c r="E112" s="21"/>
      <c r="F112" s="21">
        <v>5</v>
      </c>
      <c r="G112" s="21"/>
      <c r="H112" s="21"/>
      <c r="I112" s="21">
        <v>5</v>
      </c>
      <c r="J112" s="21"/>
      <c r="K112" s="18"/>
      <c r="L112" s="21">
        <v>5</v>
      </c>
      <c r="M112" s="18"/>
      <c r="N112" s="18"/>
      <c r="O112" s="18"/>
      <c r="P112" s="50">
        <f t="shared" si="22"/>
        <v>20</v>
      </c>
      <c r="Q112" s="100">
        <v>1.03</v>
      </c>
      <c r="R112" s="102">
        <v>7.59</v>
      </c>
      <c r="S112" s="24">
        <f t="shared" si="20"/>
        <v>7.8177000000000003</v>
      </c>
      <c r="T112" s="95">
        <f t="shared" si="21"/>
        <v>156.35400000000001</v>
      </c>
    </row>
    <row r="113" spans="1:20" x14ac:dyDescent="0.2">
      <c r="A113" s="46" t="s">
        <v>101</v>
      </c>
      <c r="B113" s="11" t="s">
        <v>309</v>
      </c>
      <c r="C113" s="4" t="s">
        <v>22</v>
      </c>
      <c r="D113" s="18">
        <v>5</v>
      </c>
      <c r="E113" s="18"/>
      <c r="F113" s="18">
        <v>5</v>
      </c>
      <c r="G113" s="18"/>
      <c r="H113" s="18"/>
      <c r="I113" s="18">
        <v>5</v>
      </c>
      <c r="J113" s="18"/>
      <c r="K113" s="18"/>
      <c r="L113" s="18">
        <v>5</v>
      </c>
      <c r="M113" s="18"/>
      <c r="N113" s="18"/>
      <c r="O113" s="18"/>
      <c r="P113" s="50">
        <f t="shared" si="22"/>
        <v>20</v>
      </c>
      <c r="Q113" s="100">
        <v>1.03</v>
      </c>
      <c r="R113" s="102">
        <v>17.68</v>
      </c>
      <c r="S113" s="24">
        <f t="shared" si="20"/>
        <v>18.2104</v>
      </c>
      <c r="T113" s="95">
        <f t="shared" si="21"/>
        <v>364.20799999999997</v>
      </c>
    </row>
    <row r="114" spans="1:20" x14ac:dyDescent="0.2">
      <c r="A114" s="46" t="s">
        <v>102</v>
      </c>
      <c r="B114" s="11" t="s">
        <v>356</v>
      </c>
      <c r="C114" s="4" t="s">
        <v>28</v>
      </c>
      <c r="D114" s="18"/>
      <c r="E114" s="18">
        <v>2</v>
      </c>
      <c r="F114" s="18"/>
      <c r="G114" s="18"/>
      <c r="H114" s="18"/>
      <c r="I114" s="18">
        <v>2</v>
      </c>
      <c r="J114" s="18"/>
      <c r="K114" s="18"/>
      <c r="L114" s="18"/>
      <c r="M114" s="18">
        <v>2</v>
      </c>
      <c r="N114" s="18"/>
      <c r="O114" s="18"/>
      <c r="P114" s="50">
        <f t="shared" si="22"/>
        <v>6</v>
      </c>
      <c r="Q114" s="100">
        <v>1.03</v>
      </c>
      <c r="R114" s="102">
        <v>42.64</v>
      </c>
      <c r="S114" s="24">
        <f t="shared" si="20"/>
        <v>43.919200000000004</v>
      </c>
      <c r="T114" s="95">
        <f t="shared" si="21"/>
        <v>263.51520000000005</v>
      </c>
    </row>
    <row r="115" spans="1:20" x14ac:dyDescent="0.2">
      <c r="A115" s="46" t="s">
        <v>103</v>
      </c>
      <c r="B115" s="11" t="s">
        <v>357</v>
      </c>
      <c r="C115" s="4" t="s">
        <v>28</v>
      </c>
      <c r="D115" s="18"/>
      <c r="E115" s="18">
        <v>5</v>
      </c>
      <c r="F115" s="18"/>
      <c r="G115" s="18"/>
      <c r="H115" s="18"/>
      <c r="I115" s="18">
        <v>5</v>
      </c>
      <c r="J115" s="18"/>
      <c r="K115" s="18"/>
      <c r="L115" s="18"/>
      <c r="M115" s="18">
        <v>5</v>
      </c>
      <c r="N115" s="18"/>
      <c r="O115" s="18"/>
      <c r="P115" s="50">
        <f t="shared" si="22"/>
        <v>15</v>
      </c>
      <c r="Q115" s="100">
        <v>1.03</v>
      </c>
      <c r="R115" s="102">
        <v>42.64</v>
      </c>
      <c r="S115" s="24">
        <f t="shared" si="20"/>
        <v>43.919200000000004</v>
      </c>
      <c r="T115" s="95">
        <f t="shared" si="21"/>
        <v>658.78800000000001</v>
      </c>
    </row>
    <row r="116" spans="1:20" x14ac:dyDescent="0.2">
      <c r="A116" s="46" t="s">
        <v>104</v>
      </c>
      <c r="B116" s="11" t="s">
        <v>358</v>
      </c>
      <c r="C116" s="4" t="s">
        <v>28</v>
      </c>
      <c r="D116" s="18"/>
      <c r="E116" s="18">
        <v>2</v>
      </c>
      <c r="F116" s="18"/>
      <c r="G116" s="18"/>
      <c r="H116" s="18"/>
      <c r="I116" s="18">
        <v>2</v>
      </c>
      <c r="J116" s="18"/>
      <c r="K116" s="18"/>
      <c r="L116" s="18"/>
      <c r="M116" s="18">
        <v>2</v>
      </c>
      <c r="N116" s="18"/>
      <c r="O116" s="18"/>
      <c r="P116" s="50">
        <f t="shared" si="22"/>
        <v>6</v>
      </c>
      <c r="Q116" s="100">
        <v>1.03</v>
      </c>
      <c r="R116" s="102">
        <v>55.12</v>
      </c>
      <c r="S116" s="24">
        <f t="shared" si="20"/>
        <v>56.773600000000002</v>
      </c>
      <c r="T116" s="95">
        <f t="shared" si="21"/>
        <v>340.64160000000004</v>
      </c>
    </row>
    <row r="117" spans="1:20" x14ac:dyDescent="0.2">
      <c r="A117" s="46" t="s">
        <v>105</v>
      </c>
      <c r="B117" s="11" t="s">
        <v>310</v>
      </c>
      <c r="C117" s="4" t="s">
        <v>18</v>
      </c>
      <c r="D117" s="18"/>
      <c r="E117" s="18"/>
      <c r="F117" s="18">
        <v>10</v>
      </c>
      <c r="G117" s="18"/>
      <c r="H117" s="18"/>
      <c r="I117" s="18">
        <v>10</v>
      </c>
      <c r="J117" s="18"/>
      <c r="K117" s="18"/>
      <c r="L117" s="18">
        <v>10</v>
      </c>
      <c r="M117" s="18"/>
      <c r="N117" s="18"/>
      <c r="O117" s="18"/>
      <c r="P117" s="50">
        <f t="shared" si="22"/>
        <v>30</v>
      </c>
      <c r="Q117" s="100">
        <v>1.03</v>
      </c>
      <c r="R117" s="102">
        <v>19.760000000000002</v>
      </c>
      <c r="S117" s="24">
        <f t="shared" si="20"/>
        <v>20.352800000000002</v>
      </c>
      <c r="T117" s="95">
        <f t="shared" si="21"/>
        <v>610.58400000000006</v>
      </c>
    </row>
    <row r="118" spans="1:20" x14ac:dyDescent="0.2">
      <c r="A118" s="46" t="s">
        <v>106</v>
      </c>
      <c r="B118" s="11" t="s">
        <v>311</v>
      </c>
      <c r="C118" s="4" t="s">
        <v>22</v>
      </c>
      <c r="D118" s="18">
        <v>100</v>
      </c>
      <c r="E118" s="18"/>
      <c r="F118" s="18">
        <v>200</v>
      </c>
      <c r="G118" s="18"/>
      <c r="H118" s="18">
        <v>100</v>
      </c>
      <c r="I118" s="18"/>
      <c r="J118" s="18"/>
      <c r="K118" s="18">
        <v>100</v>
      </c>
      <c r="L118" s="18"/>
      <c r="M118" s="18"/>
      <c r="N118" s="18"/>
      <c r="O118" s="18"/>
      <c r="P118" s="50">
        <f t="shared" si="22"/>
        <v>500</v>
      </c>
      <c r="Q118" s="100">
        <v>1.03</v>
      </c>
      <c r="R118" s="102">
        <v>61.36</v>
      </c>
      <c r="S118" s="24">
        <f t="shared" si="20"/>
        <v>63.200800000000001</v>
      </c>
      <c r="T118" s="95">
        <f t="shared" si="21"/>
        <v>31600.400000000001</v>
      </c>
    </row>
    <row r="119" spans="1:20" x14ac:dyDescent="0.2">
      <c r="A119" s="46" t="s">
        <v>107</v>
      </c>
      <c r="B119" s="11" t="s">
        <v>312</v>
      </c>
      <c r="C119" s="4" t="s">
        <v>22</v>
      </c>
      <c r="D119" s="18">
        <v>10</v>
      </c>
      <c r="E119" s="18"/>
      <c r="F119" s="18">
        <v>10</v>
      </c>
      <c r="G119" s="18"/>
      <c r="H119" s="18">
        <v>10</v>
      </c>
      <c r="I119" s="18"/>
      <c r="J119" s="18"/>
      <c r="K119" s="18">
        <v>10</v>
      </c>
      <c r="L119" s="18"/>
      <c r="M119" s="18">
        <v>10</v>
      </c>
      <c r="N119" s="18"/>
      <c r="O119" s="18"/>
      <c r="P119" s="50">
        <f t="shared" si="22"/>
        <v>50</v>
      </c>
      <c r="Q119" s="100">
        <v>1.03</v>
      </c>
      <c r="R119" s="102">
        <v>496.41</v>
      </c>
      <c r="S119" s="24">
        <f t="shared" si="20"/>
        <v>511.30230000000006</v>
      </c>
      <c r="T119" s="95">
        <f t="shared" si="21"/>
        <v>25565.115000000002</v>
      </c>
    </row>
    <row r="120" spans="1:20" x14ac:dyDescent="0.2">
      <c r="A120" s="46" t="s">
        <v>108</v>
      </c>
      <c r="B120" s="11" t="s">
        <v>313</v>
      </c>
      <c r="C120" s="4" t="s">
        <v>22</v>
      </c>
      <c r="D120" s="18">
        <v>10</v>
      </c>
      <c r="E120" s="18"/>
      <c r="F120" s="18">
        <v>10</v>
      </c>
      <c r="G120" s="18"/>
      <c r="H120" s="18">
        <v>10</v>
      </c>
      <c r="I120" s="18"/>
      <c r="J120" s="18"/>
      <c r="K120" s="18">
        <v>10</v>
      </c>
      <c r="L120" s="18"/>
      <c r="M120" s="18">
        <v>10</v>
      </c>
      <c r="N120" s="18"/>
      <c r="O120" s="18"/>
      <c r="P120" s="50">
        <f t="shared" si="22"/>
        <v>50</v>
      </c>
      <c r="Q120" s="100">
        <v>1.03</v>
      </c>
      <c r="R120" s="102">
        <v>577.20000000000005</v>
      </c>
      <c r="S120" s="24">
        <f t="shared" si="20"/>
        <v>594.51600000000008</v>
      </c>
      <c r="T120" s="95">
        <f t="shared" si="21"/>
        <v>29725.800000000003</v>
      </c>
    </row>
    <row r="121" spans="1:20" x14ac:dyDescent="0.2">
      <c r="A121" s="46" t="s">
        <v>109</v>
      </c>
      <c r="B121" s="11" t="s">
        <v>314</v>
      </c>
      <c r="C121" s="4" t="s">
        <v>22</v>
      </c>
      <c r="D121" s="18">
        <v>10</v>
      </c>
      <c r="E121" s="18"/>
      <c r="F121" s="18">
        <v>10</v>
      </c>
      <c r="G121" s="18"/>
      <c r="H121" s="18">
        <v>10</v>
      </c>
      <c r="I121" s="18"/>
      <c r="J121" s="18"/>
      <c r="K121" s="18">
        <v>10</v>
      </c>
      <c r="L121" s="18"/>
      <c r="M121" s="18">
        <v>10</v>
      </c>
      <c r="N121" s="18"/>
      <c r="O121" s="18"/>
      <c r="P121" s="50">
        <f t="shared" si="22"/>
        <v>50</v>
      </c>
      <c r="Q121" s="100">
        <v>1.03</v>
      </c>
      <c r="R121" s="102">
        <v>139.24</v>
      </c>
      <c r="S121" s="24">
        <f t="shared" si="20"/>
        <v>143.41720000000001</v>
      </c>
      <c r="T121" s="95">
        <f t="shared" si="21"/>
        <v>7170.8600000000006</v>
      </c>
    </row>
    <row r="122" spans="1:20" x14ac:dyDescent="0.2">
      <c r="A122" s="46" t="s">
        <v>110</v>
      </c>
      <c r="B122" s="11" t="s">
        <v>480</v>
      </c>
      <c r="C122" s="4" t="s">
        <v>22</v>
      </c>
      <c r="D122" s="18">
        <v>10</v>
      </c>
      <c r="E122" s="18"/>
      <c r="F122" s="18">
        <v>10</v>
      </c>
      <c r="G122" s="18"/>
      <c r="H122" s="18">
        <v>10</v>
      </c>
      <c r="I122" s="18"/>
      <c r="J122" s="18"/>
      <c r="K122" s="18">
        <v>10</v>
      </c>
      <c r="L122" s="18"/>
      <c r="M122" s="18">
        <v>10</v>
      </c>
      <c r="N122" s="18"/>
      <c r="O122" s="18"/>
      <c r="P122" s="50">
        <f t="shared" si="22"/>
        <v>50</v>
      </c>
      <c r="Q122" s="100">
        <v>1.03</v>
      </c>
      <c r="R122" s="102">
        <v>182.92</v>
      </c>
      <c r="S122" s="24">
        <f t="shared" si="20"/>
        <v>188.4076</v>
      </c>
      <c r="T122" s="95">
        <f t="shared" si="21"/>
        <v>9420.380000000001</v>
      </c>
    </row>
    <row r="123" spans="1:20" x14ac:dyDescent="0.2">
      <c r="A123" s="46" t="s">
        <v>111</v>
      </c>
      <c r="B123" s="11" t="s">
        <v>315</v>
      </c>
      <c r="C123" s="4" t="s">
        <v>22</v>
      </c>
      <c r="D123" s="18">
        <v>10</v>
      </c>
      <c r="E123" s="18"/>
      <c r="F123" s="18">
        <v>10</v>
      </c>
      <c r="G123" s="18"/>
      <c r="H123" s="18">
        <v>10</v>
      </c>
      <c r="I123" s="18"/>
      <c r="J123" s="18"/>
      <c r="K123" s="18">
        <v>10</v>
      </c>
      <c r="L123" s="18"/>
      <c r="M123" s="18">
        <v>10</v>
      </c>
      <c r="N123" s="18"/>
      <c r="O123" s="18"/>
      <c r="P123" s="50">
        <f t="shared" si="22"/>
        <v>50</v>
      </c>
      <c r="Q123" s="100">
        <v>1.03</v>
      </c>
      <c r="R123" s="102">
        <v>104.62</v>
      </c>
      <c r="S123" s="24">
        <f t="shared" si="20"/>
        <v>107.7586</v>
      </c>
      <c r="T123" s="95">
        <f t="shared" si="21"/>
        <v>5387.93</v>
      </c>
    </row>
    <row r="124" spans="1:20" x14ac:dyDescent="0.2">
      <c r="A124" s="46" t="s">
        <v>112</v>
      </c>
      <c r="B124" s="11" t="s">
        <v>316</v>
      </c>
      <c r="C124" s="4" t="s">
        <v>18</v>
      </c>
      <c r="D124" s="18">
        <v>100</v>
      </c>
      <c r="E124" s="18"/>
      <c r="F124" s="18"/>
      <c r="G124" s="18"/>
      <c r="H124" s="18">
        <v>100</v>
      </c>
      <c r="I124" s="18"/>
      <c r="J124" s="18"/>
      <c r="K124" s="18"/>
      <c r="L124" s="18"/>
      <c r="M124" s="18"/>
      <c r="N124" s="18"/>
      <c r="O124" s="18"/>
      <c r="P124" s="50">
        <f t="shared" si="22"/>
        <v>200</v>
      </c>
      <c r="Q124" s="100">
        <v>1.03</v>
      </c>
      <c r="R124" s="102">
        <v>12.46</v>
      </c>
      <c r="S124" s="24">
        <f t="shared" si="20"/>
        <v>12.833800000000002</v>
      </c>
      <c r="T124" s="95">
        <f t="shared" si="21"/>
        <v>2566.7600000000002</v>
      </c>
    </row>
    <row r="125" spans="1:20" ht="14.25" customHeight="1" x14ac:dyDescent="0.2">
      <c r="A125" s="46" t="s">
        <v>113</v>
      </c>
      <c r="B125" s="139" t="s">
        <v>317</v>
      </c>
      <c r="C125" s="4" t="s">
        <v>18</v>
      </c>
      <c r="D125" s="18">
        <v>25</v>
      </c>
      <c r="E125" s="18"/>
      <c r="F125" s="18">
        <v>25</v>
      </c>
      <c r="G125" s="18"/>
      <c r="H125" s="18"/>
      <c r="I125" s="18">
        <v>25</v>
      </c>
      <c r="J125" s="18"/>
      <c r="K125" s="18"/>
      <c r="L125" s="18">
        <v>25</v>
      </c>
      <c r="M125" s="18"/>
      <c r="N125" s="18"/>
      <c r="O125" s="18"/>
      <c r="P125" s="50">
        <f t="shared" si="22"/>
        <v>100</v>
      </c>
      <c r="Q125" s="100">
        <v>1.03</v>
      </c>
      <c r="R125" s="102">
        <v>76.319999999999993</v>
      </c>
      <c r="S125" s="24">
        <f t="shared" si="20"/>
        <v>78.6096</v>
      </c>
      <c r="T125" s="95">
        <f t="shared" si="21"/>
        <v>7860.96</v>
      </c>
    </row>
    <row r="126" spans="1:20" x14ac:dyDescent="0.2">
      <c r="A126" s="46" t="s">
        <v>114</v>
      </c>
      <c r="B126" s="11" t="s">
        <v>318</v>
      </c>
      <c r="C126" s="4" t="s">
        <v>27</v>
      </c>
      <c r="D126" s="18">
        <v>5</v>
      </c>
      <c r="E126" s="18"/>
      <c r="F126" s="18">
        <v>5</v>
      </c>
      <c r="G126" s="18"/>
      <c r="H126" s="18">
        <v>5</v>
      </c>
      <c r="I126" s="18"/>
      <c r="J126" s="18"/>
      <c r="K126" s="18">
        <v>5</v>
      </c>
      <c r="L126" s="18"/>
      <c r="M126" s="18"/>
      <c r="N126" s="18"/>
      <c r="O126" s="18"/>
      <c r="P126" s="50">
        <f t="shared" si="22"/>
        <v>20</v>
      </c>
      <c r="Q126" s="100">
        <v>1.03</v>
      </c>
      <c r="R126" s="102">
        <v>842.4</v>
      </c>
      <c r="S126" s="24">
        <f t="shared" si="20"/>
        <v>867.67200000000003</v>
      </c>
      <c r="T126" s="95">
        <f t="shared" si="21"/>
        <v>17353.440000000002</v>
      </c>
    </row>
    <row r="127" spans="1:20" x14ac:dyDescent="0.2">
      <c r="A127" s="46" t="s">
        <v>115</v>
      </c>
      <c r="B127" s="11" t="s">
        <v>319</v>
      </c>
      <c r="C127" s="4" t="s">
        <v>27</v>
      </c>
      <c r="D127" s="18">
        <v>5</v>
      </c>
      <c r="E127" s="18"/>
      <c r="F127" s="18">
        <v>5</v>
      </c>
      <c r="G127" s="18"/>
      <c r="H127" s="18">
        <v>5</v>
      </c>
      <c r="I127" s="18"/>
      <c r="J127" s="18"/>
      <c r="K127" s="18">
        <v>5</v>
      </c>
      <c r="L127" s="18"/>
      <c r="M127" s="18"/>
      <c r="N127" s="18"/>
      <c r="O127" s="18"/>
      <c r="P127" s="50">
        <f t="shared" si="22"/>
        <v>20</v>
      </c>
      <c r="Q127" s="100">
        <v>1.03</v>
      </c>
      <c r="R127" s="102">
        <v>236.08</v>
      </c>
      <c r="S127" s="24">
        <f t="shared" si="20"/>
        <v>243.16240000000002</v>
      </c>
      <c r="T127" s="95">
        <f t="shared" si="21"/>
        <v>4863.2480000000005</v>
      </c>
    </row>
    <row r="128" spans="1:20" x14ac:dyDescent="0.2">
      <c r="A128" s="46" t="s">
        <v>116</v>
      </c>
      <c r="B128" s="11" t="s">
        <v>320</v>
      </c>
      <c r="C128" s="4" t="s">
        <v>27</v>
      </c>
      <c r="D128" s="18">
        <v>5</v>
      </c>
      <c r="E128" s="18"/>
      <c r="F128" s="18">
        <v>5</v>
      </c>
      <c r="G128" s="18"/>
      <c r="H128" s="18">
        <v>5</v>
      </c>
      <c r="I128" s="18"/>
      <c r="J128" s="18"/>
      <c r="K128" s="18">
        <v>5</v>
      </c>
      <c r="L128" s="18"/>
      <c r="M128" s="18"/>
      <c r="N128" s="18"/>
      <c r="O128" s="18"/>
      <c r="P128" s="50">
        <f t="shared" si="22"/>
        <v>20</v>
      </c>
      <c r="Q128" s="100">
        <v>1.03</v>
      </c>
      <c r="R128" s="102">
        <v>296.39999999999998</v>
      </c>
      <c r="S128" s="24">
        <f t="shared" si="20"/>
        <v>305.29199999999997</v>
      </c>
      <c r="T128" s="95">
        <f t="shared" si="21"/>
        <v>6105.8399999999992</v>
      </c>
    </row>
    <row r="129" spans="1:20" x14ac:dyDescent="0.2">
      <c r="A129" s="46" t="s">
        <v>117</v>
      </c>
      <c r="B129" s="11" t="s">
        <v>321</v>
      </c>
      <c r="C129" s="4" t="s">
        <v>27</v>
      </c>
      <c r="D129" s="18">
        <v>10</v>
      </c>
      <c r="E129" s="18"/>
      <c r="F129" s="18">
        <v>10</v>
      </c>
      <c r="G129" s="18"/>
      <c r="H129" s="18">
        <v>10</v>
      </c>
      <c r="I129" s="18"/>
      <c r="J129" s="18"/>
      <c r="K129" s="18">
        <v>10</v>
      </c>
      <c r="L129" s="18"/>
      <c r="M129" s="18"/>
      <c r="N129" s="18"/>
      <c r="O129" s="18"/>
      <c r="P129" s="50">
        <f t="shared" si="22"/>
        <v>40</v>
      </c>
      <c r="Q129" s="100">
        <v>1.03</v>
      </c>
      <c r="R129" s="102">
        <v>336.54</v>
      </c>
      <c r="S129" s="24">
        <f t="shared" si="20"/>
        <v>346.63620000000003</v>
      </c>
      <c r="T129" s="95">
        <f t="shared" si="21"/>
        <v>13865.448</v>
      </c>
    </row>
    <row r="130" spans="1:20" x14ac:dyDescent="0.2">
      <c r="A130" s="46" t="s">
        <v>118</v>
      </c>
      <c r="B130" s="11" t="s">
        <v>322</v>
      </c>
      <c r="C130" s="4" t="s">
        <v>29</v>
      </c>
      <c r="D130" s="18">
        <v>10</v>
      </c>
      <c r="E130" s="18"/>
      <c r="F130" s="18">
        <v>10</v>
      </c>
      <c r="G130" s="18"/>
      <c r="H130" s="18">
        <v>10</v>
      </c>
      <c r="I130" s="18"/>
      <c r="J130" s="18"/>
      <c r="K130" s="18">
        <v>10</v>
      </c>
      <c r="L130" s="18"/>
      <c r="M130" s="18"/>
      <c r="N130" s="18"/>
      <c r="O130" s="18"/>
      <c r="P130" s="50">
        <f t="shared" si="22"/>
        <v>40</v>
      </c>
      <c r="Q130" s="100">
        <v>1.03</v>
      </c>
      <c r="R130" s="102">
        <v>284.75</v>
      </c>
      <c r="S130" s="24">
        <f t="shared" si="20"/>
        <v>293.29250000000002</v>
      </c>
      <c r="T130" s="95">
        <f t="shared" si="21"/>
        <v>11731.7</v>
      </c>
    </row>
    <row r="131" spans="1:20" x14ac:dyDescent="0.2">
      <c r="A131" s="46" t="s">
        <v>119</v>
      </c>
      <c r="B131" s="11" t="s">
        <v>354</v>
      </c>
      <c r="C131" s="4" t="s">
        <v>27</v>
      </c>
      <c r="D131" s="18"/>
      <c r="E131" s="18">
        <v>2</v>
      </c>
      <c r="F131" s="18"/>
      <c r="G131" s="18"/>
      <c r="H131" s="18">
        <v>2</v>
      </c>
      <c r="I131" s="18"/>
      <c r="J131" s="18"/>
      <c r="K131" s="18"/>
      <c r="L131" s="18"/>
      <c r="M131" s="18"/>
      <c r="N131" s="18"/>
      <c r="O131" s="18"/>
      <c r="P131" s="50">
        <f t="shared" si="22"/>
        <v>4</v>
      </c>
      <c r="Q131" s="100">
        <v>1.03</v>
      </c>
      <c r="R131" s="102">
        <v>180.63</v>
      </c>
      <c r="S131" s="24">
        <f t="shared" si="20"/>
        <v>186.0489</v>
      </c>
      <c r="T131" s="95">
        <f t="shared" si="21"/>
        <v>744.19560000000001</v>
      </c>
    </row>
    <row r="132" spans="1:20" x14ac:dyDescent="0.2">
      <c r="A132" s="46" t="s">
        <v>120</v>
      </c>
      <c r="B132" s="11" t="s">
        <v>355</v>
      </c>
      <c r="C132" s="4" t="s">
        <v>27</v>
      </c>
      <c r="D132" s="18"/>
      <c r="E132" s="18">
        <v>2</v>
      </c>
      <c r="F132" s="18"/>
      <c r="G132" s="18"/>
      <c r="H132" s="18">
        <v>2</v>
      </c>
      <c r="I132" s="18"/>
      <c r="J132" s="18"/>
      <c r="K132" s="18"/>
      <c r="L132" s="18"/>
      <c r="M132" s="18"/>
      <c r="N132" s="18"/>
      <c r="O132" s="18"/>
      <c r="P132" s="50">
        <f t="shared" si="22"/>
        <v>4</v>
      </c>
      <c r="Q132" s="100">
        <v>1.03</v>
      </c>
      <c r="R132" s="102">
        <v>201.43</v>
      </c>
      <c r="S132" s="24">
        <f t="shared" si="20"/>
        <v>207.47290000000001</v>
      </c>
      <c r="T132" s="95">
        <f t="shared" si="21"/>
        <v>829.89160000000004</v>
      </c>
    </row>
    <row r="133" spans="1:20" x14ac:dyDescent="0.2">
      <c r="A133" s="46" t="s">
        <v>121</v>
      </c>
      <c r="B133" s="11" t="s">
        <v>323</v>
      </c>
      <c r="C133" s="4" t="s">
        <v>30</v>
      </c>
      <c r="D133" s="18">
        <v>10</v>
      </c>
      <c r="E133" s="18"/>
      <c r="F133" s="18">
        <v>10</v>
      </c>
      <c r="G133" s="18"/>
      <c r="H133" s="18">
        <v>10</v>
      </c>
      <c r="I133" s="18"/>
      <c r="J133" s="18"/>
      <c r="K133" s="18">
        <v>10</v>
      </c>
      <c r="L133" s="18"/>
      <c r="M133" s="18"/>
      <c r="N133" s="18"/>
      <c r="O133" s="18"/>
      <c r="P133" s="50">
        <f t="shared" si="22"/>
        <v>40</v>
      </c>
      <c r="Q133" s="100">
        <v>1.03</v>
      </c>
      <c r="R133" s="102">
        <v>51.98</v>
      </c>
      <c r="S133" s="24">
        <f t="shared" si="20"/>
        <v>53.539400000000001</v>
      </c>
      <c r="T133" s="95">
        <f t="shared" si="21"/>
        <v>2141.576</v>
      </c>
    </row>
    <row r="134" spans="1:20" x14ac:dyDescent="0.2">
      <c r="A134" s="46" t="s">
        <v>122</v>
      </c>
      <c r="B134" s="11" t="s">
        <v>324</v>
      </c>
      <c r="C134" s="4" t="s">
        <v>18</v>
      </c>
      <c r="D134" s="18">
        <v>10</v>
      </c>
      <c r="E134" s="18"/>
      <c r="F134" s="18">
        <v>10</v>
      </c>
      <c r="G134" s="18"/>
      <c r="H134" s="18"/>
      <c r="I134" s="18">
        <v>10</v>
      </c>
      <c r="J134" s="18"/>
      <c r="K134" s="18"/>
      <c r="L134" s="18">
        <v>10</v>
      </c>
      <c r="M134" s="18"/>
      <c r="N134" s="18"/>
      <c r="O134" s="18"/>
      <c r="P134" s="50">
        <f t="shared" si="22"/>
        <v>40</v>
      </c>
      <c r="Q134" s="100">
        <v>1.03</v>
      </c>
      <c r="R134" s="102">
        <v>39</v>
      </c>
      <c r="S134" s="24">
        <f t="shared" si="20"/>
        <v>40.17</v>
      </c>
      <c r="T134" s="95">
        <f t="shared" si="21"/>
        <v>1606.8000000000002</v>
      </c>
    </row>
    <row r="135" spans="1:20" x14ac:dyDescent="0.2">
      <c r="A135" s="46" t="s">
        <v>123</v>
      </c>
      <c r="B135" s="11" t="s">
        <v>325</v>
      </c>
      <c r="C135" s="13" t="s">
        <v>27</v>
      </c>
      <c r="D135" s="18"/>
      <c r="E135" s="18">
        <v>5</v>
      </c>
      <c r="F135" s="18"/>
      <c r="G135" s="18"/>
      <c r="H135" s="18">
        <v>5</v>
      </c>
      <c r="I135" s="18"/>
      <c r="J135" s="18"/>
      <c r="K135" s="18"/>
      <c r="L135" s="18"/>
      <c r="M135" s="18"/>
      <c r="N135" s="18"/>
      <c r="O135" s="18"/>
      <c r="P135" s="50">
        <f t="shared" si="22"/>
        <v>10</v>
      </c>
      <c r="Q135" s="100">
        <v>1.03</v>
      </c>
      <c r="R135" s="102">
        <v>47.32</v>
      </c>
      <c r="S135" s="24">
        <f t="shared" si="20"/>
        <v>48.739600000000003</v>
      </c>
      <c r="T135" s="95">
        <f t="shared" si="21"/>
        <v>487.39600000000002</v>
      </c>
    </row>
    <row r="136" spans="1:20" x14ac:dyDescent="0.2">
      <c r="A136" s="46" t="s">
        <v>124</v>
      </c>
      <c r="B136" s="11" t="s">
        <v>326</v>
      </c>
      <c r="C136" s="4" t="s">
        <v>27</v>
      </c>
      <c r="D136" s="18"/>
      <c r="E136" s="18">
        <v>5</v>
      </c>
      <c r="F136" s="18"/>
      <c r="G136" s="18"/>
      <c r="H136" s="18">
        <v>5</v>
      </c>
      <c r="I136" s="18"/>
      <c r="J136" s="18"/>
      <c r="K136" s="18"/>
      <c r="L136" s="18"/>
      <c r="M136" s="18"/>
      <c r="N136" s="18"/>
      <c r="O136" s="18"/>
      <c r="P136" s="50">
        <f t="shared" si="22"/>
        <v>10</v>
      </c>
      <c r="Q136" s="100">
        <v>1.03</v>
      </c>
      <c r="R136" s="102">
        <v>128.96</v>
      </c>
      <c r="S136" s="24">
        <f t="shared" si="20"/>
        <v>132.8288</v>
      </c>
      <c r="T136" s="95">
        <f t="shared" si="21"/>
        <v>1328.288</v>
      </c>
    </row>
    <row r="137" spans="1:20" x14ac:dyDescent="0.2">
      <c r="A137" s="46" t="s">
        <v>125</v>
      </c>
      <c r="B137" s="11" t="s">
        <v>327</v>
      </c>
      <c r="C137" s="4" t="s">
        <v>22</v>
      </c>
      <c r="D137" s="18">
        <v>10</v>
      </c>
      <c r="E137" s="18"/>
      <c r="F137" s="18">
        <v>10</v>
      </c>
      <c r="G137" s="18"/>
      <c r="H137" s="18">
        <v>10</v>
      </c>
      <c r="I137" s="18"/>
      <c r="J137" s="18"/>
      <c r="K137" s="18"/>
      <c r="L137" s="18"/>
      <c r="M137" s="18"/>
      <c r="N137" s="18"/>
      <c r="O137" s="18"/>
      <c r="P137" s="50">
        <f t="shared" si="22"/>
        <v>30</v>
      </c>
      <c r="Q137" s="100">
        <v>1.03</v>
      </c>
      <c r="R137" s="102">
        <v>52</v>
      </c>
      <c r="S137" s="24">
        <f t="shared" si="20"/>
        <v>53.56</v>
      </c>
      <c r="T137" s="95">
        <f t="shared" si="21"/>
        <v>1606.8000000000002</v>
      </c>
    </row>
    <row r="138" spans="1:20" x14ac:dyDescent="0.2">
      <c r="A138" s="46" t="s">
        <v>126</v>
      </c>
      <c r="B138" s="11" t="s">
        <v>328</v>
      </c>
      <c r="C138" s="4" t="s">
        <v>31</v>
      </c>
      <c r="D138" s="18"/>
      <c r="E138" s="18">
        <v>5</v>
      </c>
      <c r="F138" s="18"/>
      <c r="G138" s="18"/>
      <c r="H138" s="18">
        <v>5</v>
      </c>
      <c r="I138" s="18"/>
      <c r="J138" s="18"/>
      <c r="K138" s="18"/>
      <c r="L138" s="18">
        <v>5</v>
      </c>
      <c r="M138" s="18"/>
      <c r="N138" s="18"/>
      <c r="O138" s="18"/>
      <c r="P138" s="50">
        <f t="shared" si="22"/>
        <v>15</v>
      </c>
      <c r="Q138" s="100">
        <v>1.03</v>
      </c>
      <c r="R138" s="102">
        <v>9.36</v>
      </c>
      <c r="S138" s="24">
        <f t="shared" si="20"/>
        <v>9.6408000000000005</v>
      </c>
      <c r="T138" s="95">
        <f t="shared" si="21"/>
        <v>144.61199999999999</v>
      </c>
    </row>
    <row r="139" spans="1:20" x14ac:dyDescent="0.2">
      <c r="A139" s="46" t="s">
        <v>127</v>
      </c>
      <c r="B139" s="11" t="s">
        <v>481</v>
      </c>
      <c r="C139" s="4" t="s">
        <v>32</v>
      </c>
      <c r="D139" s="18"/>
      <c r="E139" s="18">
        <v>20</v>
      </c>
      <c r="F139" s="18"/>
      <c r="G139" s="18"/>
      <c r="H139" s="18">
        <v>20</v>
      </c>
      <c r="I139" s="18"/>
      <c r="J139" s="18">
        <v>20</v>
      </c>
      <c r="K139" s="18"/>
      <c r="L139" s="18"/>
      <c r="M139" s="18"/>
      <c r="N139" s="18"/>
      <c r="O139" s="18"/>
      <c r="P139" s="50">
        <f t="shared" si="22"/>
        <v>60</v>
      </c>
      <c r="Q139" s="100">
        <v>1.03</v>
      </c>
      <c r="R139" s="102">
        <v>26</v>
      </c>
      <c r="S139" s="24">
        <f t="shared" si="20"/>
        <v>26.78</v>
      </c>
      <c r="T139" s="95">
        <f t="shared" si="21"/>
        <v>1606.8000000000002</v>
      </c>
    </row>
    <row r="140" spans="1:20" x14ac:dyDescent="0.2">
      <c r="A140" s="46" t="s">
        <v>128</v>
      </c>
      <c r="B140" s="11" t="s">
        <v>406</v>
      </c>
      <c r="C140" s="4" t="s">
        <v>18</v>
      </c>
      <c r="D140" s="18">
        <v>300</v>
      </c>
      <c r="E140" s="18"/>
      <c r="F140" s="18">
        <v>300</v>
      </c>
      <c r="G140" s="18"/>
      <c r="H140" s="18">
        <v>200</v>
      </c>
      <c r="I140" s="18"/>
      <c r="J140" s="18">
        <v>100</v>
      </c>
      <c r="K140" s="18"/>
      <c r="L140" s="18"/>
      <c r="M140" s="18">
        <v>100</v>
      </c>
      <c r="N140" s="18"/>
      <c r="O140" s="18"/>
      <c r="P140" s="50">
        <f t="shared" si="22"/>
        <v>1000</v>
      </c>
      <c r="Q140" s="100">
        <v>1.03</v>
      </c>
      <c r="R140" s="102">
        <v>40.72</v>
      </c>
      <c r="S140" s="24">
        <v>89</v>
      </c>
      <c r="T140" s="95">
        <f t="shared" si="21"/>
        <v>89000</v>
      </c>
    </row>
    <row r="141" spans="1:20" x14ac:dyDescent="0.2">
      <c r="A141" s="46" t="s">
        <v>129</v>
      </c>
      <c r="B141" s="11" t="s">
        <v>329</v>
      </c>
      <c r="C141" s="4" t="s">
        <v>33</v>
      </c>
      <c r="D141" s="18">
        <v>10</v>
      </c>
      <c r="E141" s="18"/>
      <c r="F141" s="18"/>
      <c r="G141" s="18">
        <v>10</v>
      </c>
      <c r="H141" s="18">
        <v>10</v>
      </c>
      <c r="I141" s="18"/>
      <c r="J141" s="18"/>
      <c r="K141" s="18">
        <v>10</v>
      </c>
      <c r="L141" s="18"/>
      <c r="M141" s="18"/>
      <c r="N141" s="18"/>
      <c r="O141" s="18"/>
      <c r="P141" s="50">
        <f t="shared" si="22"/>
        <v>40</v>
      </c>
      <c r="Q141" s="100">
        <v>1.03</v>
      </c>
      <c r="R141" s="102">
        <v>41.6</v>
      </c>
      <c r="S141" s="24">
        <f t="shared" si="20"/>
        <v>42.848000000000006</v>
      </c>
      <c r="T141" s="95">
        <f t="shared" si="21"/>
        <v>1713.9200000000003</v>
      </c>
    </row>
    <row r="142" spans="1:20" x14ac:dyDescent="0.2">
      <c r="A142" s="46" t="s">
        <v>130</v>
      </c>
      <c r="B142" s="11" t="s">
        <v>330</v>
      </c>
      <c r="C142" s="4" t="s">
        <v>20</v>
      </c>
      <c r="D142" s="18">
        <v>10</v>
      </c>
      <c r="E142" s="18"/>
      <c r="F142" s="18">
        <v>10</v>
      </c>
      <c r="G142" s="18"/>
      <c r="H142" s="18">
        <v>10</v>
      </c>
      <c r="I142" s="18"/>
      <c r="J142" s="18"/>
      <c r="K142" s="18">
        <v>10</v>
      </c>
      <c r="L142" s="18"/>
      <c r="M142" s="18"/>
      <c r="N142" s="18"/>
      <c r="O142" s="18"/>
      <c r="P142" s="50">
        <f t="shared" si="22"/>
        <v>40</v>
      </c>
      <c r="Q142" s="100">
        <v>1.03</v>
      </c>
      <c r="R142" s="102">
        <v>36.92</v>
      </c>
      <c r="S142" s="24">
        <f t="shared" si="20"/>
        <v>38.0276</v>
      </c>
      <c r="T142" s="95">
        <f t="shared" si="21"/>
        <v>1521.104</v>
      </c>
    </row>
    <row r="143" spans="1:20" x14ac:dyDescent="0.2">
      <c r="A143" s="46" t="s">
        <v>131</v>
      </c>
      <c r="B143" s="11" t="s">
        <v>331</v>
      </c>
      <c r="C143" s="4" t="s">
        <v>18</v>
      </c>
      <c r="D143" s="18">
        <v>60</v>
      </c>
      <c r="E143" s="18"/>
      <c r="F143" s="18">
        <v>60</v>
      </c>
      <c r="G143" s="18"/>
      <c r="H143" s="18"/>
      <c r="I143" s="18"/>
      <c r="J143" s="18">
        <v>60</v>
      </c>
      <c r="K143" s="18"/>
      <c r="L143" s="18">
        <v>60</v>
      </c>
      <c r="M143" s="18"/>
      <c r="N143" s="18">
        <v>60</v>
      </c>
      <c r="O143" s="18"/>
      <c r="P143" s="50">
        <f t="shared" si="22"/>
        <v>300</v>
      </c>
      <c r="Q143" s="100">
        <v>1.03</v>
      </c>
      <c r="R143" s="102">
        <v>12.27</v>
      </c>
      <c r="S143" s="24">
        <f t="shared" si="20"/>
        <v>12.6381</v>
      </c>
      <c r="T143" s="95">
        <f t="shared" si="21"/>
        <v>3791.43</v>
      </c>
    </row>
    <row r="144" spans="1:20" x14ac:dyDescent="0.2">
      <c r="A144" s="46" t="s">
        <v>132</v>
      </c>
      <c r="B144" s="11" t="s">
        <v>332</v>
      </c>
      <c r="C144" s="4" t="s">
        <v>18</v>
      </c>
      <c r="D144" s="18">
        <v>10</v>
      </c>
      <c r="E144" s="18"/>
      <c r="F144" s="18">
        <v>10</v>
      </c>
      <c r="G144" s="18"/>
      <c r="H144" s="18">
        <v>10</v>
      </c>
      <c r="I144" s="18"/>
      <c r="J144" s="18">
        <v>10</v>
      </c>
      <c r="K144" s="18"/>
      <c r="L144" s="18">
        <v>10</v>
      </c>
      <c r="M144" s="18"/>
      <c r="N144" s="18">
        <v>10</v>
      </c>
      <c r="O144" s="18"/>
      <c r="P144" s="50">
        <f t="shared" si="22"/>
        <v>60</v>
      </c>
      <c r="Q144" s="100">
        <v>1.03</v>
      </c>
      <c r="R144" s="102">
        <v>12.27</v>
      </c>
      <c r="S144" s="24">
        <f t="shared" si="20"/>
        <v>12.6381</v>
      </c>
      <c r="T144" s="95">
        <f t="shared" si="21"/>
        <v>758.28599999999994</v>
      </c>
    </row>
    <row r="145" spans="1:20" x14ac:dyDescent="0.2">
      <c r="A145" s="46" t="s">
        <v>133</v>
      </c>
      <c r="B145" s="11" t="s">
        <v>333</v>
      </c>
      <c r="C145" s="4" t="s">
        <v>18</v>
      </c>
      <c r="D145" s="18">
        <v>5</v>
      </c>
      <c r="E145" s="18"/>
      <c r="F145" s="18">
        <v>5</v>
      </c>
      <c r="G145" s="18"/>
      <c r="H145" s="18">
        <v>5</v>
      </c>
      <c r="I145" s="18"/>
      <c r="J145" s="18">
        <v>5</v>
      </c>
      <c r="K145" s="18"/>
      <c r="L145" s="18">
        <v>5</v>
      </c>
      <c r="M145" s="18"/>
      <c r="N145" s="18">
        <v>5</v>
      </c>
      <c r="O145" s="18"/>
      <c r="P145" s="50">
        <f t="shared" si="22"/>
        <v>30</v>
      </c>
      <c r="Q145" s="100">
        <v>1.03</v>
      </c>
      <c r="R145" s="102">
        <v>12.27</v>
      </c>
      <c r="S145" s="24">
        <f t="shared" si="20"/>
        <v>12.6381</v>
      </c>
      <c r="T145" s="95">
        <f t="shared" si="21"/>
        <v>379.14299999999997</v>
      </c>
    </row>
    <row r="146" spans="1:20" x14ac:dyDescent="0.2">
      <c r="A146" s="46" t="s">
        <v>134</v>
      </c>
      <c r="B146" s="11" t="s">
        <v>334</v>
      </c>
      <c r="C146" s="4" t="s">
        <v>18</v>
      </c>
      <c r="D146" s="18">
        <v>30</v>
      </c>
      <c r="E146" s="18"/>
      <c r="F146" s="18">
        <v>30</v>
      </c>
      <c r="G146" s="18"/>
      <c r="H146" s="18">
        <v>30</v>
      </c>
      <c r="I146" s="18"/>
      <c r="J146" s="18">
        <v>30</v>
      </c>
      <c r="K146" s="18"/>
      <c r="L146" s="18">
        <v>30</v>
      </c>
      <c r="M146" s="18"/>
      <c r="N146" s="18">
        <v>30</v>
      </c>
      <c r="O146" s="18"/>
      <c r="P146" s="50">
        <f t="shared" si="22"/>
        <v>180</v>
      </c>
      <c r="Q146" s="100">
        <v>1.03</v>
      </c>
      <c r="R146" s="102">
        <v>14.56</v>
      </c>
      <c r="S146" s="24">
        <f t="shared" si="20"/>
        <v>14.9968</v>
      </c>
      <c r="T146" s="95">
        <f t="shared" si="21"/>
        <v>2699.424</v>
      </c>
    </row>
    <row r="147" spans="1:20" x14ac:dyDescent="0.2">
      <c r="A147" s="46" t="s">
        <v>135</v>
      </c>
      <c r="B147" s="11" t="s">
        <v>335</v>
      </c>
      <c r="C147" s="4" t="s">
        <v>18</v>
      </c>
      <c r="D147" s="18">
        <v>10</v>
      </c>
      <c r="E147" s="18"/>
      <c r="F147" s="18">
        <v>10</v>
      </c>
      <c r="G147" s="18"/>
      <c r="H147" s="18">
        <v>10</v>
      </c>
      <c r="I147" s="18"/>
      <c r="J147" s="18">
        <v>10</v>
      </c>
      <c r="K147" s="18"/>
      <c r="L147" s="18">
        <v>10</v>
      </c>
      <c r="M147" s="18"/>
      <c r="N147" s="18">
        <v>10</v>
      </c>
      <c r="O147" s="18"/>
      <c r="P147" s="50">
        <f t="shared" si="22"/>
        <v>60</v>
      </c>
      <c r="Q147" s="100">
        <v>1.03</v>
      </c>
      <c r="R147" s="102">
        <v>14.56</v>
      </c>
      <c r="S147" s="24">
        <f t="shared" ref="S147:S178" si="23">Q147*R147</f>
        <v>14.9968</v>
      </c>
      <c r="T147" s="95">
        <f t="shared" ref="T147:T178" si="24">P147*S147</f>
        <v>899.80799999999999</v>
      </c>
    </row>
    <row r="148" spans="1:20" x14ac:dyDescent="0.2">
      <c r="A148" s="46" t="s">
        <v>136</v>
      </c>
      <c r="B148" s="11" t="s">
        <v>336</v>
      </c>
      <c r="C148" s="4" t="s">
        <v>18</v>
      </c>
      <c r="D148" s="18">
        <v>5</v>
      </c>
      <c r="E148" s="18"/>
      <c r="F148" s="18">
        <v>5</v>
      </c>
      <c r="G148" s="18"/>
      <c r="H148" s="18">
        <v>5</v>
      </c>
      <c r="I148" s="18"/>
      <c r="J148" s="18">
        <v>5</v>
      </c>
      <c r="K148" s="18"/>
      <c r="L148" s="18">
        <v>5</v>
      </c>
      <c r="M148" s="18"/>
      <c r="N148" s="18">
        <v>5</v>
      </c>
      <c r="O148" s="18"/>
      <c r="P148" s="50">
        <f t="shared" ref="P148:P178" si="25">SUM(D148:O148)</f>
        <v>30</v>
      </c>
      <c r="Q148" s="100">
        <v>1.03</v>
      </c>
      <c r="R148" s="102">
        <v>14.56</v>
      </c>
      <c r="S148" s="24">
        <f t="shared" si="23"/>
        <v>14.9968</v>
      </c>
      <c r="T148" s="95">
        <f t="shared" si="24"/>
        <v>449.904</v>
      </c>
    </row>
    <row r="149" spans="1:20" x14ac:dyDescent="0.2">
      <c r="A149" s="46" t="s">
        <v>137</v>
      </c>
      <c r="B149" s="139" t="s">
        <v>337</v>
      </c>
      <c r="C149" s="4" t="s">
        <v>18</v>
      </c>
      <c r="D149" s="18">
        <v>10</v>
      </c>
      <c r="E149" s="18"/>
      <c r="F149" s="18">
        <v>10</v>
      </c>
      <c r="G149" s="18"/>
      <c r="H149" s="18"/>
      <c r="I149" s="18">
        <v>10</v>
      </c>
      <c r="J149" s="18"/>
      <c r="K149" s="18"/>
      <c r="L149" s="18"/>
      <c r="M149" s="18">
        <v>10</v>
      </c>
      <c r="N149" s="18"/>
      <c r="O149" s="18"/>
      <c r="P149" s="50">
        <f t="shared" si="25"/>
        <v>40</v>
      </c>
      <c r="Q149" s="100">
        <v>1.03</v>
      </c>
      <c r="R149" s="102">
        <v>8.11</v>
      </c>
      <c r="S149" s="24">
        <f t="shared" si="23"/>
        <v>8.3532999999999991</v>
      </c>
      <c r="T149" s="95">
        <f t="shared" si="24"/>
        <v>334.13199999999995</v>
      </c>
    </row>
    <row r="150" spans="1:20" x14ac:dyDescent="0.2">
      <c r="A150" s="46" t="s">
        <v>138</v>
      </c>
      <c r="B150" s="139" t="s">
        <v>338</v>
      </c>
      <c r="C150" s="4" t="s">
        <v>34</v>
      </c>
      <c r="D150" s="18">
        <v>100</v>
      </c>
      <c r="E150" s="18"/>
      <c r="F150" s="18">
        <v>100</v>
      </c>
      <c r="G150" s="18"/>
      <c r="H150" s="18">
        <v>100</v>
      </c>
      <c r="I150" s="18"/>
      <c r="J150" s="18"/>
      <c r="K150" s="18">
        <v>100</v>
      </c>
      <c r="L150" s="18"/>
      <c r="M150" s="18"/>
      <c r="N150" s="18"/>
      <c r="O150" s="18">
        <v>50</v>
      </c>
      <c r="P150" s="50">
        <f t="shared" si="25"/>
        <v>450</v>
      </c>
      <c r="Q150" s="100">
        <v>1.03</v>
      </c>
      <c r="R150" s="102">
        <v>106.39</v>
      </c>
      <c r="S150" s="24">
        <f t="shared" si="23"/>
        <v>109.5817</v>
      </c>
      <c r="T150" s="95">
        <f t="shared" si="24"/>
        <v>49311.764999999999</v>
      </c>
    </row>
    <row r="151" spans="1:20" ht="13.15" customHeight="1" x14ac:dyDescent="0.2">
      <c r="A151" s="46" t="s">
        <v>139</v>
      </c>
      <c r="B151" s="139" t="s">
        <v>339</v>
      </c>
      <c r="C151" s="4" t="s">
        <v>34</v>
      </c>
      <c r="D151" s="18">
        <v>50</v>
      </c>
      <c r="E151" s="18"/>
      <c r="F151" s="18">
        <v>50</v>
      </c>
      <c r="G151" s="18"/>
      <c r="H151" s="18">
        <v>50</v>
      </c>
      <c r="I151" s="18"/>
      <c r="J151" s="18"/>
      <c r="K151" s="18">
        <v>50</v>
      </c>
      <c r="L151" s="18"/>
      <c r="M151" s="18"/>
      <c r="N151" s="18"/>
      <c r="O151" s="18">
        <v>50</v>
      </c>
      <c r="P151" s="50">
        <f t="shared" si="25"/>
        <v>250</v>
      </c>
      <c r="Q151" s="100">
        <v>1.03</v>
      </c>
      <c r="R151" s="102">
        <v>95.63</v>
      </c>
      <c r="S151" s="24">
        <f t="shared" si="23"/>
        <v>98.498899999999992</v>
      </c>
      <c r="T151" s="95">
        <f t="shared" si="24"/>
        <v>24624.724999999999</v>
      </c>
    </row>
    <row r="152" spans="1:20" x14ac:dyDescent="0.2">
      <c r="A152" s="46" t="s">
        <v>140</v>
      </c>
      <c r="B152" s="139" t="s">
        <v>340</v>
      </c>
      <c r="C152" s="4" t="s">
        <v>22</v>
      </c>
      <c r="D152" s="18">
        <v>10</v>
      </c>
      <c r="E152" s="18"/>
      <c r="F152" s="18">
        <v>10</v>
      </c>
      <c r="G152" s="18"/>
      <c r="H152" s="18">
        <v>10</v>
      </c>
      <c r="I152" s="18"/>
      <c r="J152" s="18">
        <v>10</v>
      </c>
      <c r="K152" s="18"/>
      <c r="L152" s="18"/>
      <c r="M152" s="18">
        <v>10</v>
      </c>
      <c r="N152" s="18"/>
      <c r="O152" s="18">
        <v>10</v>
      </c>
      <c r="P152" s="50">
        <f t="shared" si="25"/>
        <v>60</v>
      </c>
      <c r="Q152" s="100">
        <v>1.03</v>
      </c>
      <c r="R152" s="102">
        <v>65.36</v>
      </c>
      <c r="S152" s="24">
        <f t="shared" si="23"/>
        <v>67.320800000000006</v>
      </c>
      <c r="T152" s="95">
        <f t="shared" si="24"/>
        <v>4039.2480000000005</v>
      </c>
    </row>
    <row r="153" spans="1:20" x14ac:dyDescent="0.2">
      <c r="A153" s="46" t="s">
        <v>141</v>
      </c>
      <c r="B153" s="139" t="s">
        <v>341</v>
      </c>
      <c r="C153" s="4" t="s">
        <v>22</v>
      </c>
      <c r="D153" s="18">
        <v>5</v>
      </c>
      <c r="E153" s="18"/>
      <c r="F153" s="18">
        <v>5</v>
      </c>
      <c r="G153" s="18"/>
      <c r="H153" s="18">
        <v>5</v>
      </c>
      <c r="I153" s="18"/>
      <c r="J153" s="18">
        <v>5</v>
      </c>
      <c r="K153" s="18"/>
      <c r="L153" s="18"/>
      <c r="M153" s="18">
        <v>5</v>
      </c>
      <c r="N153" s="18"/>
      <c r="O153" s="18">
        <v>5</v>
      </c>
      <c r="P153" s="50">
        <f t="shared" si="25"/>
        <v>30</v>
      </c>
      <c r="Q153" s="100">
        <v>1.03</v>
      </c>
      <c r="R153" s="102">
        <v>11.8</v>
      </c>
      <c r="S153" s="24">
        <f t="shared" si="23"/>
        <v>12.154000000000002</v>
      </c>
      <c r="T153" s="95">
        <f t="shared" si="24"/>
        <v>364.62000000000006</v>
      </c>
    </row>
    <row r="154" spans="1:20" x14ac:dyDescent="0.2">
      <c r="A154" s="46" t="s">
        <v>142</v>
      </c>
      <c r="B154" s="139" t="s">
        <v>342</v>
      </c>
      <c r="C154" s="4" t="s">
        <v>22</v>
      </c>
      <c r="D154" s="18">
        <v>5</v>
      </c>
      <c r="E154" s="18"/>
      <c r="F154" s="18">
        <v>5</v>
      </c>
      <c r="G154" s="18"/>
      <c r="H154" s="18">
        <v>5</v>
      </c>
      <c r="I154" s="18"/>
      <c r="J154" s="18">
        <v>5</v>
      </c>
      <c r="K154" s="18"/>
      <c r="L154" s="18"/>
      <c r="M154" s="18">
        <v>5</v>
      </c>
      <c r="N154" s="18"/>
      <c r="O154" s="18">
        <v>5</v>
      </c>
      <c r="P154" s="50">
        <f t="shared" si="25"/>
        <v>30</v>
      </c>
      <c r="Q154" s="100">
        <v>1.03</v>
      </c>
      <c r="R154" s="102">
        <v>6.64</v>
      </c>
      <c r="S154" s="24">
        <f t="shared" si="23"/>
        <v>6.8391999999999999</v>
      </c>
      <c r="T154" s="95">
        <f t="shared" si="24"/>
        <v>205.17599999999999</v>
      </c>
    </row>
    <row r="155" spans="1:20" x14ac:dyDescent="0.2">
      <c r="A155" s="46" t="s">
        <v>143</v>
      </c>
      <c r="B155" s="139" t="s">
        <v>343</v>
      </c>
      <c r="C155" s="4" t="s">
        <v>33</v>
      </c>
      <c r="D155" s="18">
        <v>5</v>
      </c>
      <c r="E155" s="18"/>
      <c r="F155" s="18">
        <v>5</v>
      </c>
      <c r="G155" s="18"/>
      <c r="H155" s="18">
        <v>5</v>
      </c>
      <c r="I155" s="18"/>
      <c r="J155" s="18">
        <v>5</v>
      </c>
      <c r="K155" s="18"/>
      <c r="L155" s="18"/>
      <c r="M155" s="18">
        <v>5</v>
      </c>
      <c r="N155" s="18"/>
      <c r="O155" s="18">
        <v>5</v>
      </c>
      <c r="P155" s="50">
        <f t="shared" si="25"/>
        <v>30</v>
      </c>
      <c r="Q155" s="100">
        <v>1.03</v>
      </c>
      <c r="R155" s="112">
        <v>20.23</v>
      </c>
      <c r="S155" s="24">
        <f t="shared" si="23"/>
        <v>20.8369</v>
      </c>
      <c r="T155" s="95">
        <f t="shared" si="24"/>
        <v>625.10699999999997</v>
      </c>
    </row>
    <row r="156" spans="1:20" x14ac:dyDescent="0.2">
      <c r="A156" s="46" t="s">
        <v>144</v>
      </c>
      <c r="B156" s="11" t="s">
        <v>344</v>
      </c>
      <c r="C156" s="4" t="s">
        <v>35</v>
      </c>
      <c r="D156" s="18">
        <v>20</v>
      </c>
      <c r="E156" s="18"/>
      <c r="F156" s="18">
        <v>10</v>
      </c>
      <c r="G156" s="18"/>
      <c r="H156" s="18">
        <v>10</v>
      </c>
      <c r="I156" s="18"/>
      <c r="J156" s="18"/>
      <c r="K156" s="18">
        <v>5</v>
      </c>
      <c r="L156" s="18"/>
      <c r="M156" s="18"/>
      <c r="N156" s="18"/>
      <c r="O156" s="18"/>
      <c r="P156" s="50">
        <f t="shared" si="25"/>
        <v>45</v>
      </c>
      <c r="Q156" s="100">
        <v>1.03</v>
      </c>
      <c r="R156" s="102">
        <v>49.92</v>
      </c>
      <c r="S156" s="24">
        <f t="shared" si="23"/>
        <v>51.4176</v>
      </c>
      <c r="T156" s="95">
        <f t="shared" si="24"/>
        <v>2313.7919999999999</v>
      </c>
    </row>
    <row r="157" spans="1:20" x14ac:dyDescent="0.2">
      <c r="A157" s="46" t="s">
        <v>145</v>
      </c>
      <c r="B157" s="11" t="s">
        <v>345</v>
      </c>
      <c r="C157" s="4" t="s">
        <v>35</v>
      </c>
      <c r="D157" s="18">
        <v>10</v>
      </c>
      <c r="E157" s="18"/>
      <c r="F157" s="18">
        <v>10</v>
      </c>
      <c r="G157" s="18"/>
      <c r="H157" s="18">
        <v>10</v>
      </c>
      <c r="I157" s="18"/>
      <c r="J157" s="18"/>
      <c r="K157" s="18">
        <v>10</v>
      </c>
      <c r="L157" s="18"/>
      <c r="M157" s="18">
        <v>10</v>
      </c>
      <c r="N157" s="18"/>
      <c r="O157" s="18"/>
      <c r="P157" s="50">
        <f t="shared" si="25"/>
        <v>50</v>
      </c>
      <c r="Q157" s="100">
        <v>1.03</v>
      </c>
      <c r="R157" s="102">
        <v>83.2</v>
      </c>
      <c r="S157" s="24">
        <f t="shared" si="23"/>
        <v>85.696000000000012</v>
      </c>
      <c r="T157" s="95">
        <f t="shared" si="24"/>
        <v>4284.8</v>
      </c>
    </row>
    <row r="158" spans="1:20" x14ac:dyDescent="0.2">
      <c r="A158" s="46" t="s">
        <v>146</v>
      </c>
      <c r="B158" s="11" t="s">
        <v>482</v>
      </c>
      <c r="C158" s="4" t="s">
        <v>29</v>
      </c>
      <c r="D158" s="18">
        <v>2</v>
      </c>
      <c r="E158" s="18"/>
      <c r="F158" s="18">
        <v>2</v>
      </c>
      <c r="G158" s="18"/>
      <c r="H158" s="18">
        <v>2</v>
      </c>
      <c r="I158" s="18"/>
      <c r="J158" s="18"/>
      <c r="K158" s="18">
        <v>2</v>
      </c>
      <c r="L158" s="18"/>
      <c r="M158" s="18"/>
      <c r="N158" s="18"/>
      <c r="O158" s="18"/>
      <c r="P158" s="50">
        <f t="shared" si="25"/>
        <v>8</v>
      </c>
      <c r="Q158" s="100">
        <v>1.03</v>
      </c>
      <c r="R158" s="102">
        <v>33.270000000000003</v>
      </c>
      <c r="S158" s="24">
        <f t="shared" si="23"/>
        <v>34.268100000000004</v>
      </c>
      <c r="T158" s="95">
        <f t="shared" si="24"/>
        <v>274.14480000000003</v>
      </c>
    </row>
    <row r="159" spans="1:20" x14ac:dyDescent="0.2">
      <c r="A159" s="46" t="s">
        <v>147</v>
      </c>
      <c r="B159" s="11" t="s">
        <v>483</v>
      </c>
      <c r="C159" s="4" t="s">
        <v>29</v>
      </c>
      <c r="D159" s="18">
        <v>2</v>
      </c>
      <c r="E159" s="18"/>
      <c r="F159" s="18">
        <v>2</v>
      </c>
      <c r="G159" s="18"/>
      <c r="H159" s="18">
        <v>2</v>
      </c>
      <c r="I159" s="18"/>
      <c r="J159" s="18"/>
      <c r="K159" s="18">
        <v>2</v>
      </c>
      <c r="L159" s="18"/>
      <c r="M159" s="18"/>
      <c r="N159" s="18"/>
      <c r="O159" s="18"/>
      <c r="P159" s="50">
        <f t="shared" si="25"/>
        <v>8</v>
      </c>
      <c r="Q159" s="100">
        <v>1.03</v>
      </c>
      <c r="R159" s="102">
        <v>36.39</v>
      </c>
      <c r="S159" s="24">
        <f t="shared" si="23"/>
        <v>37.481700000000004</v>
      </c>
      <c r="T159" s="95">
        <f t="shared" si="24"/>
        <v>299.85360000000003</v>
      </c>
    </row>
    <row r="160" spans="1:20" x14ac:dyDescent="0.2">
      <c r="A160" s="46" t="s">
        <v>148</v>
      </c>
      <c r="B160" s="11" t="s">
        <v>484</v>
      </c>
      <c r="C160" s="4" t="s">
        <v>29</v>
      </c>
      <c r="D160" s="18">
        <v>2</v>
      </c>
      <c r="E160" s="18"/>
      <c r="F160" s="18">
        <v>2</v>
      </c>
      <c r="G160" s="18"/>
      <c r="H160" s="18">
        <v>2</v>
      </c>
      <c r="I160" s="18"/>
      <c r="J160" s="18"/>
      <c r="K160" s="18">
        <v>2</v>
      </c>
      <c r="L160" s="18"/>
      <c r="M160" s="18"/>
      <c r="N160" s="18"/>
      <c r="O160" s="18"/>
      <c r="P160" s="50">
        <f t="shared" si="25"/>
        <v>8</v>
      </c>
      <c r="Q160" s="100">
        <v>1.03</v>
      </c>
      <c r="R160" s="102">
        <v>44.19</v>
      </c>
      <c r="S160" s="24">
        <f t="shared" si="23"/>
        <v>45.515699999999995</v>
      </c>
      <c r="T160" s="95">
        <f t="shared" si="24"/>
        <v>364.12559999999996</v>
      </c>
    </row>
    <row r="161" spans="1:20" x14ac:dyDescent="0.2">
      <c r="A161" s="46" t="s">
        <v>149</v>
      </c>
      <c r="B161" s="11" t="s">
        <v>485</v>
      </c>
      <c r="C161" s="4" t="s">
        <v>29</v>
      </c>
      <c r="D161" s="18">
        <v>2</v>
      </c>
      <c r="E161" s="18"/>
      <c r="F161" s="18">
        <v>2</v>
      </c>
      <c r="G161" s="18"/>
      <c r="H161" s="18">
        <v>2</v>
      </c>
      <c r="I161" s="18"/>
      <c r="J161" s="18"/>
      <c r="K161" s="18">
        <v>2</v>
      </c>
      <c r="L161" s="18"/>
      <c r="M161" s="18"/>
      <c r="N161" s="18"/>
      <c r="O161" s="18"/>
      <c r="P161" s="50">
        <f t="shared" si="25"/>
        <v>8</v>
      </c>
      <c r="Q161" s="100">
        <v>1.03</v>
      </c>
      <c r="R161" s="102">
        <v>54.59</v>
      </c>
      <c r="S161" s="24">
        <f t="shared" si="23"/>
        <v>56.227700000000006</v>
      </c>
      <c r="T161" s="95">
        <f t="shared" si="24"/>
        <v>449.82160000000005</v>
      </c>
    </row>
    <row r="162" spans="1:20" x14ac:dyDescent="0.2">
      <c r="A162" s="46" t="s">
        <v>150</v>
      </c>
      <c r="B162" s="11" t="s">
        <v>486</v>
      </c>
      <c r="C162" s="4" t="s">
        <v>18</v>
      </c>
      <c r="D162" s="18">
        <v>2</v>
      </c>
      <c r="E162" s="18"/>
      <c r="F162" s="18">
        <v>2</v>
      </c>
      <c r="G162" s="18"/>
      <c r="H162" s="18">
        <v>2</v>
      </c>
      <c r="I162" s="18"/>
      <c r="J162" s="18"/>
      <c r="K162" s="18">
        <v>2</v>
      </c>
      <c r="L162" s="18"/>
      <c r="M162" s="18"/>
      <c r="N162" s="18"/>
      <c r="O162" s="18"/>
      <c r="P162" s="50">
        <f t="shared" si="25"/>
        <v>8</v>
      </c>
      <c r="Q162" s="100">
        <v>1.03</v>
      </c>
      <c r="R162" s="102">
        <v>5.3</v>
      </c>
      <c r="S162" s="24">
        <f t="shared" si="23"/>
        <v>5.4589999999999996</v>
      </c>
      <c r="T162" s="95">
        <f t="shared" si="24"/>
        <v>43.671999999999997</v>
      </c>
    </row>
    <row r="163" spans="1:20" x14ac:dyDescent="0.2">
      <c r="A163" s="46" t="s">
        <v>151</v>
      </c>
      <c r="B163" s="11" t="s">
        <v>487</v>
      </c>
      <c r="C163" s="4" t="s">
        <v>29</v>
      </c>
      <c r="D163" s="18">
        <v>2</v>
      </c>
      <c r="E163" s="18"/>
      <c r="F163" s="18">
        <v>2</v>
      </c>
      <c r="G163" s="18"/>
      <c r="H163" s="18">
        <v>2</v>
      </c>
      <c r="I163" s="18"/>
      <c r="J163" s="18"/>
      <c r="K163" s="18">
        <v>2</v>
      </c>
      <c r="L163" s="18"/>
      <c r="M163" s="18"/>
      <c r="N163" s="18"/>
      <c r="O163" s="18"/>
      <c r="P163" s="50">
        <f t="shared" si="25"/>
        <v>8</v>
      </c>
      <c r="Q163" s="100">
        <v>1.03</v>
      </c>
      <c r="R163" s="102">
        <v>74.349999999999994</v>
      </c>
      <c r="S163" s="24">
        <f t="shared" si="23"/>
        <v>76.580500000000001</v>
      </c>
      <c r="T163" s="95">
        <f t="shared" si="24"/>
        <v>612.64400000000001</v>
      </c>
    </row>
    <row r="164" spans="1:20" x14ac:dyDescent="0.2">
      <c r="A164" s="46" t="s">
        <v>152</v>
      </c>
      <c r="B164" s="11" t="s">
        <v>488</v>
      </c>
      <c r="C164" s="4" t="s">
        <v>29</v>
      </c>
      <c r="D164" s="18">
        <v>2</v>
      </c>
      <c r="E164" s="18"/>
      <c r="F164" s="18">
        <v>2</v>
      </c>
      <c r="G164" s="18"/>
      <c r="H164" s="18">
        <v>2</v>
      </c>
      <c r="I164" s="18"/>
      <c r="J164" s="18"/>
      <c r="K164" s="18">
        <v>2</v>
      </c>
      <c r="L164" s="18"/>
      <c r="M164" s="18"/>
      <c r="N164" s="18"/>
      <c r="O164" s="18"/>
      <c r="P164" s="50">
        <f t="shared" si="25"/>
        <v>8</v>
      </c>
      <c r="Q164" s="100">
        <v>1.03</v>
      </c>
      <c r="R164" s="102">
        <v>98.79</v>
      </c>
      <c r="S164" s="24">
        <f t="shared" si="23"/>
        <v>101.75370000000001</v>
      </c>
      <c r="T164" s="95">
        <f t="shared" si="24"/>
        <v>814.02960000000007</v>
      </c>
    </row>
    <row r="165" spans="1:20" x14ac:dyDescent="0.2">
      <c r="A165" s="46" t="s">
        <v>153</v>
      </c>
      <c r="B165" s="11" t="s">
        <v>489</v>
      </c>
      <c r="C165" s="4" t="s">
        <v>18</v>
      </c>
      <c r="D165" s="18">
        <v>2</v>
      </c>
      <c r="E165" s="18"/>
      <c r="F165" s="18">
        <v>2</v>
      </c>
      <c r="G165" s="18"/>
      <c r="H165" s="18">
        <v>2</v>
      </c>
      <c r="I165" s="18"/>
      <c r="J165" s="18"/>
      <c r="K165" s="18">
        <v>2</v>
      </c>
      <c r="L165" s="18"/>
      <c r="M165" s="18"/>
      <c r="N165" s="18"/>
      <c r="O165" s="18"/>
      <c r="P165" s="50">
        <f t="shared" si="25"/>
        <v>8</v>
      </c>
      <c r="Q165" s="100">
        <v>1.03</v>
      </c>
      <c r="R165" s="102">
        <v>11.39</v>
      </c>
      <c r="S165" s="24">
        <f t="shared" si="23"/>
        <v>11.7317</v>
      </c>
      <c r="T165" s="95">
        <f t="shared" si="24"/>
        <v>93.8536</v>
      </c>
    </row>
    <row r="166" spans="1:20" x14ac:dyDescent="0.2">
      <c r="A166" s="46" t="s">
        <v>154</v>
      </c>
      <c r="B166" s="11" t="s">
        <v>490</v>
      </c>
      <c r="C166" s="4" t="s">
        <v>29</v>
      </c>
      <c r="D166" s="18">
        <v>2</v>
      </c>
      <c r="E166" s="18"/>
      <c r="F166" s="18">
        <v>2</v>
      </c>
      <c r="G166" s="18"/>
      <c r="H166" s="18">
        <v>2</v>
      </c>
      <c r="I166" s="18"/>
      <c r="J166" s="18"/>
      <c r="K166" s="18">
        <v>2</v>
      </c>
      <c r="L166" s="18"/>
      <c r="M166" s="18"/>
      <c r="N166" s="18"/>
      <c r="O166" s="18"/>
      <c r="P166" s="50">
        <f t="shared" si="25"/>
        <v>8</v>
      </c>
      <c r="Q166" s="100">
        <v>1.03</v>
      </c>
      <c r="R166" s="102">
        <v>148.19</v>
      </c>
      <c r="S166" s="24">
        <f t="shared" si="23"/>
        <v>152.63570000000001</v>
      </c>
      <c r="T166" s="95">
        <f t="shared" si="24"/>
        <v>1221.0856000000001</v>
      </c>
    </row>
    <row r="167" spans="1:20" x14ac:dyDescent="0.2">
      <c r="A167" s="46" t="s">
        <v>155</v>
      </c>
      <c r="B167" s="11" t="s">
        <v>36</v>
      </c>
      <c r="C167" s="4" t="s">
        <v>18</v>
      </c>
      <c r="D167" s="18">
        <v>2</v>
      </c>
      <c r="E167" s="18"/>
      <c r="F167" s="18">
        <v>2</v>
      </c>
      <c r="G167" s="18"/>
      <c r="H167" s="18">
        <v>2</v>
      </c>
      <c r="I167" s="18"/>
      <c r="J167" s="18"/>
      <c r="K167" s="18">
        <v>2</v>
      </c>
      <c r="L167" s="18"/>
      <c r="M167" s="18"/>
      <c r="N167" s="18"/>
      <c r="O167" s="18"/>
      <c r="P167" s="50">
        <f t="shared" si="25"/>
        <v>8</v>
      </c>
      <c r="Q167" s="100">
        <v>1.03</v>
      </c>
      <c r="R167" s="102">
        <v>11.44</v>
      </c>
      <c r="S167" s="24">
        <f t="shared" si="23"/>
        <v>11.783199999999999</v>
      </c>
      <c r="T167" s="95">
        <f t="shared" si="24"/>
        <v>94.265599999999992</v>
      </c>
    </row>
    <row r="168" spans="1:20" x14ac:dyDescent="0.2">
      <c r="A168" s="46" t="s">
        <v>156</v>
      </c>
      <c r="B168" s="11" t="s">
        <v>37</v>
      </c>
      <c r="C168" s="4" t="s">
        <v>18</v>
      </c>
      <c r="D168" s="18">
        <v>2</v>
      </c>
      <c r="E168" s="18"/>
      <c r="F168" s="18">
        <v>2</v>
      </c>
      <c r="G168" s="18"/>
      <c r="H168" s="18">
        <v>2</v>
      </c>
      <c r="I168" s="18"/>
      <c r="J168" s="18"/>
      <c r="K168" s="18">
        <v>2</v>
      </c>
      <c r="L168" s="18"/>
      <c r="M168" s="18"/>
      <c r="N168" s="18"/>
      <c r="O168" s="18"/>
      <c r="P168" s="50">
        <f t="shared" si="25"/>
        <v>8</v>
      </c>
      <c r="Q168" s="100">
        <v>1.03</v>
      </c>
      <c r="R168" s="102">
        <v>227.23</v>
      </c>
      <c r="S168" s="24">
        <f t="shared" si="23"/>
        <v>234.04689999999999</v>
      </c>
      <c r="T168" s="95">
        <f t="shared" si="24"/>
        <v>1872.3751999999999</v>
      </c>
    </row>
    <row r="169" spans="1:20" x14ac:dyDescent="0.2">
      <c r="A169" s="46" t="s">
        <v>157</v>
      </c>
      <c r="B169" s="11" t="s">
        <v>38</v>
      </c>
      <c r="C169" s="4" t="s">
        <v>18</v>
      </c>
      <c r="D169" s="18">
        <v>2</v>
      </c>
      <c r="E169" s="18"/>
      <c r="F169" s="18">
        <v>2</v>
      </c>
      <c r="G169" s="18"/>
      <c r="H169" s="18">
        <v>2</v>
      </c>
      <c r="I169" s="18"/>
      <c r="J169" s="18"/>
      <c r="K169" s="18">
        <v>2</v>
      </c>
      <c r="L169" s="18"/>
      <c r="M169" s="18"/>
      <c r="N169" s="18"/>
      <c r="O169" s="18"/>
      <c r="P169" s="50">
        <f t="shared" si="25"/>
        <v>8</v>
      </c>
      <c r="Q169" s="100">
        <v>1.03</v>
      </c>
      <c r="R169" s="102">
        <v>256.87</v>
      </c>
      <c r="S169" s="24">
        <f t="shared" si="23"/>
        <v>264.5761</v>
      </c>
      <c r="T169" s="95">
        <f t="shared" si="24"/>
        <v>2116.6088</v>
      </c>
    </row>
    <row r="170" spans="1:20" x14ac:dyDescent="0.2">
      <c r="A170" s="46" t="s">
        <v>158</v>
      </c>
      <c r="B170" s="11" t="s">
        <v>39</v>
      </c>
      <c r="C170" s="4" t="s">
        <v>18</v>
      </c>
      <c r="D170" s="18">
        <v>2</v>
      </c>
      <c r="E170" s="18"/>
      <c r="F170" s="18">
        <v>2</v>
      </c>
      <c r="G170" s="18"/>
      <c r="H170" s="18">
        <v>2</v>
      </c>
      <c r="I170" s="18"/>
      <c r="J170" s="18"/>
      <c r="K170" s="18">
        <v>2</v>
      </c>
      <c r="L170" s="18"/>
      <c r="M170" s="18"/>
      <c r="N170" s="18"/>
      <c r="O170" s="18"/>
      <c r="P170" s="50">
        <f t="shared" si="25"/>
        <v>8</v>
      </c>
      <c r="Q170" s="100">
        <v>1.03</v>
      </c>
      <c r="R170" s="102">
        <v>26</v>
      </c>
      <c r="S170" s="24">
        <f t="shared" si="23"/>
        <v>26.78</v>
      </c>
      <c r="T170" s="95">
        <f t="shared" si="24"/>
        <v>214.24</v>
      </c>
    </row>
    <row r="171" spans="1:20" ht="25.5" x14ac:dyDescent="0.2">
      <c r="A171" s="46" t="s">
        <v>159</v>
      </c>
      <c r="B171" s="11" t="s">
        <v>346</v>
      </c>
      <c r="C171" s="4" t="s">
        <v>22</v>
      </c>
      <c r="D171" s="18">
        <v>5</v>
      </c>
      <c r="E171" s="18"/>
      <c r="F171" s="18">
        <v>5</v>
      </c>
      <c r="G171" s="18"/>
      <c r="H171" s="18"/>
      <c r="I171" s="18">
        <v>5</v>
      </c>
      <c r="J171" s="18"/>
      <c r="K171" s="18"/>
      <c r="L171" s="18"/>
      <c r="M171" s="18">
        <v>5</v>
      </c>
      <c r="N171" s="18"/>
      <c r="O171" s="18"/>
      <c r="P171" s="50">
        <f t="shared" si="25"/>
        <v>20</v>
      </c>
      <c r="Q171" s="100">
        <v>1.03</v>
      </c>
      <c r="R171" s="102">
        <v>102.94</v>
      </c>
      <c r="S171" s="24">
        <f t="shared" si="23"/>
        <v>106.0282</v>
      </c>
      <c r="T171" s="95">
        <f t="shared" si="24"/>
        <v>2120.5639999999999</v>
      </c>
    </row>
    <row r="172" spans="1:20" x14ac:dyDescent="0.2">
      <c r="A172" s="46" t="s">
        <v>160</v>
      </c>
      <c r="B172" s="11" t="s">
        <v>347</v>
      </c>
      <c r="C172" s="4" t="s">
        <v>18</v>
      </c>
      <c r="D172" s="18">
        <v>5</v>
      </c>
      <c r="E172" s="18"/>
      <c r="F172" s="18"/>
      <c r="G172" s="18">
        <v>5</v>
      </c>
      <c r="H172" s="18"/>
      <c r="I172" s="18"/>
      <c r="J172" s="18">
        <v>5</v>
      </c>
      <c r="K172" s="18"/>
      <c r="L172" s="18"/>
      <c r="M172" s="18"/>
      <c r="N172" s="18"/>
      <c r="O172" s="18"/>
      <c r="P172" s="50">
        <f t="shared" si="25"/>
        <v>15</v>
      </c>
      <c r="Q172" s="100">
        <v>1.03</v>
      </c>
      <c r="R172" s="102">
        <v>18.72</v>
      </c>
      <c r="S172" s="24">
        <f t="shared" si="23"/>
        <v>19.281600000000001</v>
      </c>
      <c r="T172" s="95">
        <f t="shared" si="24"/>
        <v>289.22399999999999</v>
      </c>
    </row>
    <row r="173" spans="1:20" x14ac:dyDescent="0.2">
      <c r="A173" s="46" t="s">
        <v>161</v>
      </c>
      <c r="B173" s="11" t="s">
        <v>348</v>
      </c>
      <c r="C173" s="4" t="s">
        <v>18</v>
      </c>
      <c r="D173" s="18">
        <v>50</v>
      </c>
      <c r="E173" s="18"/>
      <c r="F173" s="18">
        <v>50</v>
      </c>
      <c r="G173" s="18"/>
      <c r="H173" s="18">
        <v>50</v>
      </c>
      <c r="I173" s="18"/>
      <c r="J173" s="18">
        <v>50</v>
      </c>
      <c r="K173" s="18"/>
      <c r="L173" s="18"/>
      <c r="M173" s="18">
        <v>50</v>
      </c>
      <c r="N173" s="18"/>
      <c r="O173" s="18"/>
      <c r="P173" s="50">
        <f t="shared" si="25"/>
        <v>250</v>
      </c>
      <c r="Q173" s="100">
        <v>1.03</v>
      </c>
      <c r="R173" s="102">
        <v>42.52</v>
      </c>
      <c r="S173" s="24">
        <f t="shared" si="23"/>
        <v>43.795600000000007</v>
      </c>
      <c r="T173" s="95">
        <f t="shared" si="24"/>
        <v>10948.900000000001</v>
      </c>
    </row>
    <row r="174" spans="1:20" x14ac:dyDescent="0.2">
      <c r="A174" s="46" t="s">
        <v>162</v>
      </c>
      <c r="B174" s="11" t="s">
        <v>349</v>
      </c>
      <c r="C174" s="4" t="s">
        <v>18</v>
      </c>
      <c r="D174" s="18">
        <v>15</v>
      </c>
      <c r="E174" s="18"/>
      <c r="F174" s="18">
        <v>15</v>
      </c>
      <c r="G174" s="18"/>
      <c r="H174" s="18">
        <v>15</v>
      </c>
      <c r="I174" s="18"/>
      <c r="J174" s="18">
        <v>15</v>
      </c>
      <c r="K174" s="18"/>
      <c r="L174" s="18"/>
      <c r="M174" s="18">
        <v>15</v>
      </c>
      <c r="N174" s="18"/>
      <c r="O174" s="18"/>
      <c r="P174" s="50">
        <f t="shared" si="25"/>
        <v>75</v>
      </c>
      <c r="Q174" s="100">
        <v>1.03</v>
      </c>
      <c r="R174" s="102">
        <v>42.52</v>
      </c>
      <c r="S174" s="24">
        <f t="shared" si="23"/>
        <v>43.795600000000007</v>
      </c>
      <c r="T174" s="95">
        <f t="shared" si="24"/>
        <v>3284.6700000000005</v>
      </c>
    </row>
    <row r="175" spans="1:20" x14ac:dyDescent="0.2">
      <c r="A175" s="46" t="s">
        <v>163</v>
      </c>
      <c r="B175" s="11" t="s">
        <v>350</v>
      </c>
      <c r="C175" s="4" t="s">
        <v>18</v>
      </c>
      <c r="D175" s="18">
        <v>10</v>
      </c>
      <c r="E175" s="18"/>
      <c r="F175" s="18">
        <v>10</v>
      </c>
      <c r="G175" s="18"/>
      <c r="H175" s="18">
        <v>10</v>
      </c>
      <c r="I175" s="18"/>
      <c r="J175" s="18">
        <v>10</v>
      </c>
      <c r="K175" s="18"/>
      <c r="L175" s="18"/>
      <c r="M175" s="18">
        <v>10</v>
      </c>
      <c r="N175" s="18"/>
      <c r="O175" s="18"/>
      <c r="P175" s="50">
        <f t="shared" si="25"/>
        <v>50</v>
      </c>
      <c r="Q175" s="100">
        <v>1.03</v>
      </c>
      <c r="R175" s="102">
        <v>42.52</v>
      </c>
      <c r="S175" s="24">
        <f t="shared" si="23"/>
        <v>43.795600000000007</v>
      </c>
      <c r="T175" s="95">
        <f t="shared" si="24"/>
        <v>2189.7800000000002</v>
      </c>
    </row>
    <row r="176" spans="1:20" x14ac:dyDescent="0.2">
      <c r="A176" s="46" t="s">
        <v>164</v>
      </c>
      <c r="B176" s="11" t="s">
        <v>351</v>
      </c>
      <c r="C176" s="4" t="s">
        <v>25</v>
      </c>
      <c r="D176" s="18">
        <v>5</v>
      </c>
      <c r="E176" s="18"/>
      <c r="F176" s="18"/>
      <c r="G176" s="18"/>
      <c r="H176" s="18">
        <v>5</v>
      </c>
      <c r="I176" s="18"/>
      <c r="J176" s="18"/>
      <c r="K176" s="18"/>
      <c r="L176" s="18"/>
      <c r="M176" s="18">
        <v>5</v>
      </c>
      <c r="N176" s="18"/>
      <c r="O176" s="18"/>
      <c r="P176" s="50">
        <f t="shared" si="25"/>
        <v>15</v>
      </c>
      <c r="Q176" s="100">
        <v>1.03</v>
      </c>
      <c r="R176" s="102">
        <v>22.88</v>
      </c>
      <c r="S176" s="24">
        <f t="shared" si="23"/>
        <v>23.566399999999998</v>
      </c>
      <c r="T176" s="95">
        <f t="shared" si="24"/>
        <v>353.49599999999998</v>
      </c>
    </row>
    <row r="177" spans="1:20" x14ac:dyDescent="0.2">
      <c r="A177" s="46" t="s">
        <v>165</v>
      </c>
      <c r="B177" s="11" t="s">
        <v>352</v>
      </c>
      <c r="C177" s="4" t="s">
        <v>22</v>
      </c>
      <c r="D177" s="18">
        <v>10</v>
      </c>
      <c r="E177" s="18"/>
      <c r="F177" s="18">
        <v>10</v>
      </c>
      <c r="G177" s="18"/>
      <c r="H177" s="18">
        <v>10</v>
      </c>
      <c r="I177" s="18"/>
      <c r="J177" s="18"/>
      <c r="K177" s="18"/>
      <c r="L177" s="18"/>
      <c r="M177" s="18">
        <v>10</v>
      </c>
      <c r="N177" s="18"/>
      <c r="O177" s="18"/>
      <c r="P177" s="50">
        <f t="shared" si="25"/>
        <v>40</v>
      </c>
      <c r="Q177" s="100">
        <v>1.03</v>
      </c>
      <c r="R177" s="102">
        <v>22.34</v>
      </c>
      <c r="S177" s="24">
        <f t="shared" si="23"/>
        <v>23.010200000000001</v>
      </c>
      <c r="T177" s="95">
        <f t="shared" si="24"/>
        <v>920.40800000000002</v>
      </c>
    </row>
    <row r="178" spans="1:20" x14ac:dyDescent="0.2">
      <c r="A178" s="46" t="s">
        <v>166</v>
      </c>
      <c r="B178" s="11" t="s">
        <v>353</v>
      </c>
      <c r="C178" s="4" t="s">
        <v>27</v>
      </c>
      <c r="D178" s="18">
        <v>5</v>
      </c>
      <c r="E178" s="18"/>
      <c r="F178" s="18">
        <v>5</v>
      </c>
      <c r="G178" s="18"/>
      <c r="H178" s="18">
        <v>10</v>
      </c>
      <c r="I178" s="18"/>
      <c r="J178" s="18">
        <v>5</v>
      </c>
      <c r="K178" s="18"/>
      <c r="L178" s="18"/>
      <c r="M178" s="18">
        <v>5</v>
      </c>
      <c r="N178" s="18"/>
      <c r="O178" s="18"/>
      <c r="P178" s="50">
        <f t="shared" si="25"/>
        <v>30</v>
      </c>
      <c r="Q178" s="100">
        <v>1.03</v>
      </c>
      <c r="R178" s="102">
        <v>67.599999999999994</v>
      </c>
      <c r="S178" s="24">
        <f t="shared" si="23"/>
        <v>69.628</v>
      </c>
      <c r="T178" s="95">
        <f t="shared" si="24"/>
        <v>2088.84</v>
      </c>
    </row>
    <row r="179" spans="1:20" x14ac:dyDescent="0.2">
      <c r="A179" s="46" t="s">
        <v>167</v>
      </c>
      <c r="B179" s="11" t="s">
        <v>359</v>
      </c>
      <c r="C179" s="4" t="s">
        <v>27</v>
      </c>
      <c r="D179" s="18">
        <v>1</v>
      </c>
      <c r="E179" s="18"/>
      <c r="F179" s="18">
        <v>3</v>
      </c>
      <c r="G179" s="18"/>
      <c r="H179" s="18">
        <v>3</v>
      </c>
      <c r="I179" s="18"/>
      <c r="J179" s="18"/>
      <c r="K179" s="18"/>
      <c r="L179" s="18"/>
      <c r="M179" s="18"/>
      <c r="N179" s="18"/>
      <c r="O179" s="18"/>
      <c r="P179" s="50">
        <f>SUM(D179:O179)</f>
        <v>7</v>
      </c>
      <c r="Q179" s="100">
        <v>1.03</v>
      </c>
      <c r="R179" s="102">
        <v>8.3000000000000007</v>
      </c>
      <c r="S179" s="24">
        <f t="shared" ref="S179:S186" si="26">Q179*R179</f>
        <v>8.5490000000000013</v>
      </c>
      <c r="T179" s="95">
        <f t="shared" ref="T179:T199" si="27">P179*S179</f>
        <v>59.843000000000011</v>
      </c>
    </row>
    <row r="180" spans="1:20" x14ac:dyDescent="0.2">
      <c r="A180" s="46" t="s">
        <v>168</v>
      </c>
      <c r="B180" s="11" t="s">
        <v>360</v>
      </c>
      <c r="C180" s="4" t="s">
        <v>18</v>
      </c>
      <c r="D180" s="18"/>
      <c r="E180" s="18"/>
      <c r="F180" s="18">
        <v>5</v>
      </c>
      <c r="G180" s="18"/>
      <c r="H180" s="18">
        <v>5</v>
      </c>
      <c r="I180" s="18"/>
      <c r="J180" s="18">
        <v>5</v>
      </c>
      <c r="K180" s="18"/>
      <c r="L180" s="18"/>
      <c r="M180" s="18"/>
      <c r="N180" s="18"/>
      <c r="O180" s="18"/>
      <c r="P180" s="50">
        <f t="shared" ref="P180:P186" si="28">SUM(D180:O180)</f>
        <v>15</v>
      </c>
      <c r="Q180" s="100">
        <v>1.03</v>
      </c>
      <c r="R180" s="102">
        <v>29.62</v>
      </c>
      <c r="S180" s="24">
        <f t="shared" si="26"/>
        <v>30.508600000000001</v>
      </c>
      <c r="T180" s="95">
        <f t="shared" si="27"/>
        <v>457.62900000000002</v>
      </c>
    </row>
    <row r="181" spans="1:20" x14ac:dyDescent="0.2">
      <c r="A181" s="46" t="s">
        <v>169</v>
      </c>
      <c r="B181" s="11" t="s">
        <v>361</v>
      </c>
      <c r="C181" s="4" t="s">
        <v>18</v>
      </c>
      <c r="D181" s="18">
        <v>3</v>
      </c>
      <c r="E181" s="18"/>
      <c r="F181" s="18"/>
      <c r="G181" s="18">
        <v>3</v>
      </c>
      <c r="H181" s="18"/>
      <c r="I181" s="18"/>
      <c r="J181" s="18"/>
      <c r="K181" s="18"/>
      <c r="L181" s="18"/>
      <c r="M181" s="18"/>
      <c r="N181" s="18"/>
      <c r="O181" s="18"/>
      <c r="P181" s="50">
        <f t="shared" si="28"/>
        <v>6</v>
      </c>
      <c r="Q181" s="100">
        <v>1.03</v>
      </c>
      <c r="R181" s="102">
        <v>91.78</v>
      </c>
      <c r="S181" s="24">
        <f t="shared" si="26"/>
        <v>94.5334</v>
      </c>
      <c r="T181" s="95">
        <f t="shared" si="27"/>
        <v>567.20039999999995</v>
      </c>
    </row>
    <row r="182" spans="1:20" x14ac:dyDescent="0.2">
      <c r="A182" s="46" t="s">
        <v>170</v>
      </c>
      <c r="B182" s="11" t="s">
        <v>362</v>
      </c>
      <c r="C182" s="4" t="s">
        <v>26</v>
      </c>
      <c r="D182" s="18">
        <v>6</v>
      </c>
      <c r="E182" s="18"/>
      <c r="F182" s="18"/>
      <c r="G182" s="18">
        <v>6</v>
      </c>
      <c r="H182" s="18"/>
      <c r="I182" s="18"/>
      <c r="J182" s="18"/>
      <c r="K182" s="18"/>
      <c r="L182" s="18"/>
      <c r="M182" s="18"/>
      <c r="N182" s="18"/>
      <c r="O182" s="18"/>
      <c r="P182" s="50">
        <f t="shared" si="28"/>
        <v>12</v>
      </c>
      <c r="Q182" s="100">
        <v>1.03</v>
      </c>
      <c r="R182" s="102">
        <v>12.77</v>
      </c>
      <c r="S182" s="24">
        <f t="shared" si="26"/>
        <v>13.1531</v>
      </c>
      <c r="T182" s="95">
        <f t="shared" si="27"/>
        <v>157.8372</v>
      </c>
    </row>
    <row r="183" spans="1:20" x14ac:dyDescent="0.2">
      <c r="A183" s="46" t="s">
        <v>171</v>
      </c>
      <c r="B183" s="11" t="s">
        <v>363</v>
      </c>
      <c r="C183" s="4" t="s">
        <v>18</v>
      </c>
      <c r="D183" s="18">
        <v>3</v>
      </c>
      <c r="E183" s="18"/>
      <c r="F183" s="18"/>
      <c r="G183" s="18">
        <v>3</v>
      </c>
      <c r="H183" s="18"/>
      <c r="I183" s="18"/>
      <c r="J183" s="18"/>
      <c r="K183" s="18"/>
      <c r="L183" s="18"/>
      <c r="M183" s="18"/>
      <c r="N183" s="18"/>
      <c r="O183" s="18"/>
      <c r="P183" s="50">
        <f t="shared" si="28"/>
        <v>6</v>
      </c>
      <c r="Q183" s="100">
        <v>1.03</v>
      </c>
      <c r="R183" s="102">
        <v>176.8</v>
      </c>
      <c r="S183" s="24">
        <f t="shared" si="26"/>
        <v>182.10400000000001</v>
      </c>
      <c r="T183" s="95">
        <f t="shared" si="27"/>
        <v>1092.624</v>
      </c>
    </row>
    <row r="184" spans="1:20" x14ac:dyDescent="0.2">
      <c r="A184" s="46" t="s">
        <v>172</v>
      </c>
      <c r="B184" s="11" t="s">
        <v>365</v>
      </c>
      <c r="C184" s="4" t="s">
        <v>18</v>
      </c>
      <c r="D184" s="18">
        <v>2</v>
      </c>
      <c r="E184" s="18"/>
      <c r="F184" s="18"/>
      <c r="G184" s="18">
        <v>2</v>
      </c>
      <c r="H184" s="18"/>
      <c r="I184" s="18"/>
      <c r="J184" s="18">
        <v>2</v>
      </c>
      <c r="K184" s="18"/>
      <c r="L184" s="18"/>
      <c r="M184" s="18"/>
      <c r="N184" s="18"/>
      <c r="O184" s="18"/>
      <c r="P184" s="50">
        <f t="shared" si="28"/>
        <v>6</v>
      </c>
      <c r="Q184" s="100">
        <v>1.03</v>
      </c>
      <c r="R184" s="102">
        <v>112.11</v>
      </c>
      <c r="S184" s="24">
        <f t="shared" si="26"/>
        <v>115.47330000000001</v>
      </c>
      <c r="T184" s="95">
        <f t="shared" si="27"/>
        <v>692.83980000000008</v>
      </c>
    </row>
    <row r="185" spans="1:20" x14ac:dyDescent="0.2">
      <c r="A185" s="46" t="s">
        <v>173</v>
      </c>
      <c r="B185" s="11" t="s">
        <v>364</v>
      </c>
      <c r="C185" s="4" t="s">
        <v>18</v>
      </c>
      <c r="D185" s="18">
        <v>5</v>
      </c>
      <c r="E185" s="18"/>
      <c r="F185" s="18"/>
      <c r="G185" s="18"/>
      <c r="H185" s="18">
        <v>5</v>
      </c>
      <c r="I185" s="18"/>
      <c r="J185" s="18"/>
      <c r="K185" s="18"/>
      <c r="L185" s="18"/>
      <c r="M185" s="18"/>
      <c r="N185" s="18"/>
      <c r="O185" s="18"/>
      <c r="P185" s="50">
        <f t="shared" si="28"/>
        <v>10</v>
      </c>
      <c r="Q185" s="100">
        <v>1.03</v>
      </c>
      <c r="R185" s="102">
        <v>46.47</v>
      </c>
      <c r="S185" s="24">
        <f t="shared" si="26"/>
        <v>47.864100000000001</v>
      </c>
      <c r="T185" s="95">
        <f t="shared" si="27"/>
        <v>478.64100000000002</v>
      </c>
    </row>
    <row r="186" spans="1:20" x14ac:dyDescent="0.2">
      <c r="A186" s="46" t="s">
        <v>174</v>
      </c>
      <c r="B186" s="11" t="s">
        <v>366</v>
      </c>
      <c r="C186" s="4" t="s">
        <v>18</v>
      </c>
      <c r="D186" s="18">
        <v>5</v>
      </c>
      <c r="E186" s="18"/>
      <c r="F186" s="18">
        <v>5</v>
      </c>
      <c r="G186" s="18"/>
      <c r="H186" s="18">
        <v>10</v>
      </c>
      <c r="I186" s="18"/>
      <c r="J186" s="18"/>
      <c r="K186" s="18">
        <v>5</v>
      </c>
      <c r="L186" s="18"/>
      <c r="M186" s="18"/>
      <c r="N186" s="18"/>
      <c r="O186" s="18"/>
      <c r="P186" s="50">
        <f t="shared" si="28"/>
        <v>25</v>
      </c>
      <c r="Q186" s="100">
        <v>1.03</v>
      </c>
      <c r="R186" s="102">
        <v>26</v>
      </c>
      <c r="S186" s="24">
        <f t="shared" si="26"/>
        <v>26.78</v>
      </c>
      <c r="T186" s="95">
        <f t="shared" si="27"/>
        <v>669.5</v>
      </c>
    </row>
    <row r="187" spans="1:20" x14ac:dyDescent="0.2">
      <c r="A187" s="46"/>
      <c r="B187" s="8" t="s">
        <v>492</v>
      </c>
      <c r="C187" s="6" t="s">
        <v>208</v>
      </c>
      <c r="D187" s="18">
        <v>1</v>
      </c>
      <c r="E187" s="18">
        <v>1</v>
      </c>
      <c r="F187" s="18">
        <v>1</v>
      </c>
      <c r="G187" s="18">
        <v>1</v>
      </c>
      <c r="H187" s="18">
        <v>1</v>
      </c>
      <c r="I187" s="18">
        <v>1</v>
      </c>
      <c r="J187" s="18">
        <v>1</v>
      </c>
      <c r="K187" s="18">
        <v>1</v>
      </c>
      <c r="L187" s="18">
        <v>1</v>
      </c>
      <c r="M187" s="18">
        <v>1</v>
      </c>
      <c r="N187" s="18">
        <v>1</v>
      </c>
      <c r="O187" s="18">
        <v>1</v>
      </c>
      <c r="P187" s="30">
        <f>SUM(C187:O187)</f>
        <v>12</v>
      </c>
      <c r="Q187" s="34"/>
      <c r="R187" s="51"/>
      <c r="S187" s="51">
        <v>2500</v>
      </c>
      <c r="T187" s="19">
        <f t="shared" si="27"/>
        <v>30000</v>
      </c>
    </row>
    <row r="188" spans="1:20" x14ac:dyDescent="0.2">
      <c r="A188" s="46"/>
      <c r="B188" s="8" t="s">
        <v>491</v>
      </c>
      <c r="C188" s="6" t="s">
        <v>208</v>
      </c>
      <c r="D188" s="18">
        <v>1</v>
      </c>
      <c r="E188" s="18"/>
      <c r="F188" s="18"/>
      <c r="G188" s="18"/>
      <c r="H188" s="18"/>
      <c r="I188" s="18">
        <v>2</v>
      </c>
      <c r="J188" s="18"/>
      <c r="K188" s="18"/>
      <c r="L188" s="18">
        <v>2</v>
      </c>
      <c r="M188" s="18"/>
      <c r="N188" s="18"/>
      <c r="O188" s="18"/>
      <c r="P188" s="30">
        <f t="shared" ref="P188:P199" si="29">SUM(C188:O188)</f>
        <v>5</v>
      </c>
      <c r="Q188" s="34"/>
      <c r="R188" s="51"/>
      <c r="S188" s="51">
        <v>10000</v>
      </c>
      <c r="T188" s="19">
        <f t="shared" si="27"/>
        <v>50000</v>
      </c>
    </row>
    <row r="189" spans="1:20" x14ac:dyDescent="0.2">
      <c r="A189" s="46"/>
      <c r="B189" s="8" t="s">
        <v>493</v>
      </c>
      <c r="C189" s="6" t="s">
        <v>18</v>
      </c>
      <c r="D189" s="18">
        <v>5</v>
      </c>
      <c r="E189" s="18"/>
      <c r="F189" s="18">
        <v>5</v>
      </c>
      <c r="G189" s="18"/>
      <c r="H189" s="18">
        <v>5</v>
      </c>
      <c r="I189" s="18"/>
      <c r="J189" s="18">
        <v>5</v>
      </c>
      <c r="K189" s="18"/>
      <c r="L189" s="18">
        <v>5</v>
      </c>
      <c r="M189" s="18"/>
      <c r="N189" s="18"/>
      <c r="O189" s="18"/>
      <c r="P189" s="30">
        <f t="shared" si="29"/>
        <v>25</v>
      </c>
      <c r="Q189" s="34"/>
      <c r="R189" s="51"/>
      <c r="S189" s="51">
        <v>5</v>
      </c>
      <c r="T189" s="19">
        <f t="shared" si="27"/>
        <v>125</v>
      </c>
    </row>
    <row r="190" spans="1:20" x14ac:dyDescent="0.2">
      <c r="A190" s="46"/>
      <c r="B190" s="8" t="s">
        <v>494</v>
      </c>
      <c r="C190" s="6" t="s">
        <v>18</v>
      </c>
      <c r="D190" s="18">
        <v>20</v>
      </c>
      <c r="E190" s="18"/>
      <c r="F190" s="18">
        <v>20</v>
      </c>
      <c r="G190" s="18"/>
      <c r="H190" s="18">
        <v>20</v>
      </c>
      <c r="I190" s="18"/>
      <c r="J190" s="18">
        <v>20</v>
      </c>
      <c r="K190" s="18"/>
      <c r="L190" s="18">
        <v>20</v>
      </c>
      <c r="M190" s="18"/>
      <c r="N190" s="18"/>
      <c r="O190" s="18"/>
      <c r="P190" s="30">
        <f t="shared" si="29"/>
        <v>100</v>
      </c>
      <c r="Q190" s="34"/>
      <c r="R190" s="51"/>
      <c r="S190" s="51">
        <v>5</v>
      </c>
      <c r="T190" s="19">
        <f t="shared" si="27"/>
        <v>500</v>
      </c>
    </row>
    <row r="191" spans="1:20" x14ac:dyDescent="0.2">
      <c r="A191" s="46"/>
      <c r="B191" s="8" t="s">
        <v>495</v>
      </c>
      <c r="C191" s="6" t="s">
        <v>18</v>
      </c>
      <c r="D191" s="18">
        <v>10</v>
      </c>
      <c r="E191" s="18"/>
      <c r="F191" s="18">
        <v>10</v>
      </c>
      <c r="G191" s="18"/>
      <c r="H191" s="18">
        <v>10</v>
      </c>
      <c r="I191" s="18"/>
      <c r="J191" s="18"/>
      <c r="K191" s="18"/>
      <c r="L191" s="18">
        <v>10</v>
      </c>
      <c r="M191" s="18"/>
      <c r="N191" s="18"/>
      <c r="O191" s="18"/>
      <c r="P191" s="92">
        <f t="shared" si="29"/>
        <v>40</v>
      </c>
      <c r="Q191" s="93"/>
      <c r="R191" s="94"/>
      <c r="S191" s="94">
        <v>40</v>
      </c>
      <c r="T191" s="95">
        <f t="shared" si="27"/>
        <v>1600</v>
      </c>
    </row>
    <row r="192" spans="1:20" x14ac:dyDescent="0.2">
      <c r="A192" s="46"/>
      <c r="B192" s="8" t="s">
        <v>496</v>
      </c>
      <c r="C192" s="6" t="s">
        <v>28</v>
      </c>
      <c r="D192" s="18">
        <v>10</v>
      </c>
      <c r="E192" s="18"/>
      <c r="F192" s="18">
        <v>10</v>
      </c>
      <c r="G192" s="18"/>
      <c r="H192" s="18">
        <v>10</v>
      </c>
      <c r="I192" s="18"/>
      <c r="J192" s="18">
        <v>10</v>
      </c>
      <c r="K192" s="18"/>
      <c r="L192" s="18"/>
      <c r="M192" s="18"/>
      <c r="N192" s="18"/>
      <c r="O192" s="18"/>
      <c r="P192" s="92">
        <f t="shared" si="29"/>
        <v>40</v>
      </c>
      <c r="Q192" s="93"/>
      <c r="R192" s="94"/>
      <c r="S192" s="94">
        <v>30</v>
      </c>
      <c r="T192" s="95">
        <f t="shared" si="27"/>
        <v>1200</v>
      </c>
    </row>
    <row r="193" spans="1:20" x14ac:dyDescent="0.2">
      <c r="A193" s="46"/>
      <c r="B193" s="52" t="s">
        <v>497</v>
      </c>
      <c r="C193" s="53" t="s">
        <v>34</v>
      </c>
      <c r="D193" s="26"/>
      <c r="E193" s="26"/>
      <c r="F193" s="26">
        <v>5</v>
      </c>
      <c r="G193" s="26"/>
      <c r="H193" s="26">
        <v>5</v>
      </c>
      <c r="I193" s="26"/>
      <c r="J193" s="26"/>
      <c r="K193" s="26"/>
      <c r="L193" s="26"/>
      <c r="M193" s="26"/>
      <c r="N193" s="26"/>
      <c r="O193" s="26"/>
      <c r="P193" s="92">
        <f t="shared" si="29"/>
        <v>10</v>
      </c>
      <c r="Q193" s="109"/>
      <c r="R193" s="110"/>
      <c r="S193" s="110">
        <f>8000/10</f>
        <v>800</v>
      </c>
      <c r="T193" s="95">
        <f t="shared" si="27"/>
        <v>8000</v>
      </c>
    </row>
    <row r="194" spans="1:20" x14ac:dyDescent="0.2">
      <c r="A194" s="46"/>
      <c r="B194" s="52" t="s">
        <v>498</v>
      </c>
      <c r="C194" s="53" t="s">
        <v>211</v>
      </c>
      <c r="D194" s="26">
        <v>10</v>
      </c>
      <c r="E194" s="26">
        <v>10</v>
      </c>
      <c r="F194" s="26">
        <v>30</v>
      </c>
      <c r="G194" s="26">
        <v>10</v>
      </c>
      <c r="H194" s="26">
        <v>10</v>
      </c>
      <c r="I194" s="26">
        <v>10</v>
      </c>
      <c r="J194" s="26"/>
      <c r="K194" s="26"/>
      <c r="L194" s="26">
        <v>10</v>
      </c>
      <c r="M194" s="26"/>
      <c r="N194" s="26">
        <v>10</v>
      </c>
      <c r="O194" s="26"/>
      <c r="P194" s="30">
        <f t="shared" si="29"/>
        <v>100</v>
      </c>
      <c r="Q194" s="31"/>
      <c r="R194" s="54"/>
      <c r="S194" s="54">
        <f>1000/15</f>
        <v>66.666666666666671</v>
      </c>
      <c r="T194" s="19">
        <f t="shared" si="27"/>
        <v>6666.666666666667</v>
      </c>
    </row>
    <row r="195" spans="1:20" x14ac:dyDescent="0.2">
      <c r="A195" s="46"/>
      <c r="B195" s="8" t="s">
        <v>499</v>
      </c>
      <c r="C195" s="53" t="s">
        <v>226</v>
      </c>
      <c r="D195" s="26">
        <v>3</v>
      </c>
      <c r="E195" s="26"/>
      <c r="F195" s="26">
        <v>3</v>
      </c>
      <c r="G195" s="26"/>
      <c r="H195" s="26"/>
      <c r="I195" s="26">
        <v>3</v>
      </c>
      <c r="J195" s="26"/>
      <c r="K195" s="26"/>
      <c r="L195" s="26">
        <v>3</v>
      </c>
      <c r="M195" s="26"/>
      <c r="N195" s="26"/>
      <c r="O195" s="26"/>
      <c r="P195" s="30">
        <f t="shared" si="29"/>
        <v>12</v>
      </c>
      <c r="Q195" s="31"/>
      <c r="R195" s="54"/>
      <c r="S195" s="54">
        <f>2000/5</f>
        <v>400</v>
      </c>
      <c r="T195" s="19">
        <f t="shared" si="27"/>
        <v>4800</v>
      </c>
    </row>
    <row r="196" spans="1:20" x14ac:dyDescent="0.2">
      <c r="A196" s="46"/>
      <c r="B196" s="8" t="s">
        <v>501</v>
      </c>
      <c r="C196" s="53" t="s">
        <v>227</v>
      </c>
      <c r="D196" s="26">
        <v>30</v>
      </c>
      <c r="E196" s="26"/>
      <c r="F196" s="26">
        <v>30</v>
      </c>
      <c r="G196" s="26"/>
      <c r="H196" s="26"/>
      <c r="I196" s="26">
        <v>30</v>
      </c>
      <c r="J196" s="26"/>
      <c r="K196" s="26"/>
      <c r="L196" s="26">
        <v>30</v>
      </c>
      <c r="M196" s="26"/>
      <c r="N196" s="26"/>
      <c r="O196" s="26"/>
      <c r="P196" s="30">
        <f t="shared" si="29"/>
        <v>120</v>
      </c>
      <c r="Q196" s="31"/>
      <c r="R196" s="54"/>
      <c r="S196" s="54">
        <v>35</v>
      </c>
      <c r="T196" s="19">
        <f t="shared" si="27"/>
        <v>4200</v>
      </c>
    </row>
    <row r="197" spans="1:20" x14ac:dyDescent="0.2">
      <c r="A197" s="46"/>
      <c r="B197" s="8" t="s">
        <v>500</v>
      </c>
      <c r="C197" s="53" t="s">
        <v>25</v>
      </c>
      <c r="D197" s="26">
        <v>15</v>
      </c>
      <c r="E197" s="26"/>
      <c r="F197" s="26">
        <v>15</v>
      </c>
      <c r="G197" s="26"/>
      <c r="H197" s="26"/>
      <c r="I197" s="26">
        <v>15</v>
      </c>
      <c r="J197" s="26"/>
      <c r="K197" s="26"/>
      <c r="L197" s="26">
        <v>15</v>
      </c>
      <c r="M197" s="26"/>
      <c r="N197" s="26"/>
      <c r="O197" s="26"/>
      <c r="P197" s="30">
        <f t="shared" si="29"/>
        <v>60</v>
      </c>
      <c r="Q197" s="31"/>
      <c r="R197" s="54"/>
      <c r="S197" s="54">
        <v>45</v>
      </c>
      <c r="T197" s="19">
        <f t="shared" si="27"/>
        <v>2700</v>
      </c>
    </row>
    <row r="198" spans="1:20" x14ac:dyDescent="0.2">
      <c r="A198" s="46"/>
      <c r="B198" s="8" t="s">
        <v>502</v>
      </c>
      <c r="C198" s="53" t="s">
        <v>22</v>
      </c>
      <c r="D198" s="26">
        <v>10</v>
      </c>
      <c r="E198" s="26"/>
      <c r="F198" s="26">
        <v>10</v>
      </c>
      <c r="G198" s="26"/>
      <c r="H198" s="26">
        <v>10</v>
      </c>
      <c r="I198" s="26"/>
      <c r="J198" s="26"/>
      <c r="K198" s="26"/>
      <c r="L198" s="26">
        <v>10</v>
      </c>
      <c r="M198" s="26"/>
      <c r="N198" s="26">
        <v>10</v>
      </c>
      <c r="O198" s="26"/>
      <c r="P198" s="30">
        <f t="shared" si="29"/>
        <v>50</v>
      </c>
      <c r="Q198" s="31"/>
      <c r="R198" s="54"/>
      <c r="S198" s="54">
        <v>20</v>
      </c>
      <c r="T198" s="19">
        <f t="shared" si="27"/>
        <v>1000</v>
      </c>
    </row>
    <row r="199" spans="1:20" x14ac:dyDescent="0.2">
      <c r="A199" s="46"/>
      <c r="B199" s="8" t="s">
        <v>503</v>
      </c>
      <c r="C199" s="53" t="s">
        <v>227</v>
      </c>
      <c r="D199" s="26">
        <v>50</v>
      </c>
      <c r="E199" s="26"/>
      <c r="F199" s="26">
        <v>100</v>
      </c>
      <c r="G199" s="26"/>
      <c r="H199" s="26">
        <v>100</v>
      </c>
      <c r="I199" s="26"/>
      <c r="J199" s="26"/>
      <c r="K199" s="26">
        <v>50</v>
      </c>
      <c r="L199" s="26"/>
      <c r="M199" s="26"/>
      <c r="N199" s="26"/>
      <c r="O199" s="26"/>
      <c r="P199" s="30">
        <f t="shared" si="29"/>
        <v>300</v>
      </c>
      <c r="Q199" s="31"/>
      <c r="R199" s="54"/>
      <c r="S199" s="54">
        <v>180</v>
      </c>
      <c r="T199" s="19">
        <f t="shared" si="27"/>
        <v>54000</v>
      </c>
    </row>
    <row r="200" spans="1:20" x14ac:dyDescent="0.2">
      <c r="A200" s="46" t="s">
        <v>175</v>
      </c>
      <c r="B200" s="11" t="s">
        <v>367</v>
      </c>
      <c r="C200" s="4" t="s">
        <v>18</v>
      </c>
      <c r="D200" s="18">
        <v>10</v>
      </c>
      <c r="E200" s="18"/>
      <c r="F200" s="18">
        <v>10</v>
      </c>
      <c r="G200" s="18"/>
      <c r="H200" s="18">
        <v>30</v>
      </c>
      <c r="I200" s="18"/>
      <c r="J200" s="18"/>
      <c r="K200" s="18">
        <v>10</v>
      </c>
      <c r="L200" s="18"/>
      <c r="M200" s="18"/>
      <c r="N200" s="18"/>
      <c r="O200" s="18"/>
      <c r="P200" s="50">
        <f>SUM(D200:O200)</f>
        <v>60</v>
      </c>
      <c r="Q200" s="100">
        <v>1.03</v>
      </c>
      <c r="R200" s="102">
        <v>22.88</v>
      </c>
      <c r="S200" s="24">
        <f t="shared" ref="S200:S218" si="30">Q200*R200</f>
        <v>23.566399999999998</v>
      </c>
      <c r="T200" s="95">
        <f t="shared" ref="T200:T226" si="31">P200*S200</f>
        <v>1413.9839999999999</v>
      </c>
    </row>
    <row r="201" spans="1:20" x14ac:dyDescent="0.2">
      <c r="A201" s="46" t="s">
        <v>176</v>
      </c>
      <c r="B201" s="11" t="s">
        <v>368</v>
      </c>
      <c r="C201" s="4" t="s">
        <v>18</v>
      </c>
      <c r="D201" s="18">
        <v>10</v>
      </c>
      <c r="E201" s="18"/>
      <c r="F201" s="18">
        <v>10</v>
      </c>
      <c r="G201" s="18"/>
      <c r="H201" s="18">
        <v>30</v>
      </c>
      <c r="I201" s="18"/>
      <c r="J201" s="18"/>
      <c r="K201" s="18">
        <v>10</v>
      </c>
      <c r="L201" s="18"/>
      <c r="M201" s="18"/>
      <c r="N201" s="18"/>
      <c r="O201" s="18"/>
      <c r="P201" s="50">
        <f t="shared" ref="P201:P218" si="32">SUM(D201:O201)</f>
        <v>60</v>
      </c>
      <c r="Q201" s="100">
        <v>1.03</v>
      </c>
      <c r="R201" s="102">
        <v>88.4</v>
      </c>
      <c r="S201" s="24">
        <f t="shared" si="30"/>
        <v>91.052000000000007</v>
      </c>
      <c r="T201" s="95">
        <f t="shared" si="31"/>
        <v>5463.1200000000008</v>
      </c>
    </row>
    <row r="202" spans="1:20" x14ac:dyDescent="0.2">
      <c r="A202" s="46" t="s">
        <v>177</v>
      </c>
      <c r="B202" s="11" t="s">
        <v>369</v>
      </c>
      <c r="C202" s="4" t="s">
        <v>18</v>
      </c>
      <c r="D202" s="18">
        <v>10</v>
      </c>
      <c r="E202" s="18"/>
      <c r="F202" s="18">
        <v>10</v>
      </c>
      <c r="G202" s="18"/>
      <c r="H202" s="18">
        <v>30</v>
      </c>
      <c r="I202" s="18"/>
      <c r="J202" s="18"/>
      <c r="K202" s="18">
        <v>10</v>
      </c>
      <c r="L202" s="18"/>
      <c r="M202" s="18"/>
      <c r="N202" s="18"/>
      <c r="O202" s="18"/>
      <c r="P202" s="50">
        <f t="shared" si="32"/>
        <v>60</v>
      </c>
      <c r="Q202" s="100">
        <v>1.03</v>
      </c>
      <c r="R202" s="102">
        <v>22.88</v>
      </c>
      <c r="S202" s="24">
        <f t="shared" si="30"/>
        <v>23.566399999999998</v>
      </c>
      <c r="T202" s="95">
        <f t="shared" si="31"/>
        <v>1413.9839999999999</v>
      </c>
    </row>
    <row r="203" spans="1:20" x14ac:dyDescent="0.2">
      <c r="A203" s="46" t="s">
        <v>178</v>
      </c>
      <c r="B203" s="11" t="s">
        <v>370</v>
      </c>
      <c r="C203" s="4" t="s">
        <v>40</v>
      </c>
      <c r="D203" s="18">
        <v>10</v>
      </c>
      <c r="E203" s="18"/>
      <c r="F203" s="18">
        <v>10</v>
      </c>
      <c r="G203" s="18"/>
      <c r="H203" s="18">
        <v>30</v>
      </c>
      <c r="I203" s="18"/>
      <c r="J203" s="18"/>
      <c r="K203" s="18">
        <v>10</v>
      </c>
      <c r="L203" s="18"/>
      <c r="M203" s="18"/>
      <c r="N203" s="18"/>
      <c r="O203" s="18"/>
      <c r="P203" s="50">
        <f t="shared" si="32"/>
        <v>60</v>
      </c>
      <c r="Q203" s="100">
        <v>1.03</v>
      </c>
      <c r="R203" s="102">
        <v>15.44</v>
      </c>
      <c r="S203" s="24">
        <f t="shared" si="30"/>
        <v>15.9032</v>
      </c>
      <c r="T203" s="95">
        <f t="shared" si="31"/>
        <v>954.19200000000001</v>
      </c>
    </row>
    <row r="204" spans="1:20" x14ac:dyDescent="0.2">
      <c r="A204" s="46" t="s">
        <v>179</v>
      </c>
      <c r="B204" s="11" t="s">
        <v>371</v>
      </c>
      <c r="C204" s="4" t="s">
        <v>41</v>
      </c>
      <c r="D204" s="18">
        <v>10</v>
      </c>
      <c r="E204" s="18"/>
      <c r="F204" s="18">
        <v>10</v>
      </c>
      <c r="G204" s="18"/>
      <c r="H204" s="18">
        <v>30</v>
      </c>
      <c r="I204" s="18"/>
      <c r="J204" s="18"/>
      <c r="K204" s="18">
        <v>10</v>
      </c>
      <c r="L204" s="18"/>
      <c r="M204" s="18"/>
      <c r="N204" s="18"/>
      <c r="O204" s="18"/>
      <c r="P204" s="50">
        <f t="shared" si="32"/>
        <v>60</v>
      </c>
      <c r="Q204" s="100">
        <v>1.03</v>
      </c>
      <c r="R204" s="102">
        <v>22.36</v>
      </c>
      <c r="S204" s="24">
        <f t="shared" si="30"/>
        <v>23.030799999999999</v>
      </c>
      <c r="T204" s="95">
        <f t="shared" si="31"/>
        <v>1381.848</v>
      </c>
    </row>
    <row r="205" spans="1:20" x14ac:dyDescent="0.2">
      <c r="A205" s="46" t="s">
        <v>180</v>
      </c>
      <c r="B205" s="11" t="s">
        <v>372</v>
      </c>
      <c r="C205" s="4" t="s">
        <v>42</v>
      </c>
      <c r="D205" s="18">
        <v>10</v>
      </c>
      <c r="E205" s="18"/>
      <c r="F205" s="18">
        <v>10</v>
      </c>
      <c r="G205" s="18"/>
      <c r="H205" s="18">
        <v>30</v>
      </c>
      <c r="I205" s="18"/>
      <c r="J205" s="18"/>
      <c r="K205" s="18">
        <v>10</v>
      </c>
      <c r="L205" s="18"/>
      <c r="M205" s="18"/>
      <c r="N205" s="18"/>
      <c r="O205" s="18"/>
      <c r="P205" s="50">
        <f t="shared" si="32"/>
        <v>60</v>
      </c>
      <c r="Q205" s="100">
        <v>1.03</v>
      </c>
      <c r="R205" s="102">
        <v>17.32</v>
      </c>
      <c r="S205" s="24">
        <f t="shared" si="30"/>
        <v>17.839600000000001</v>
      </c>
      <c r="T205" s="95">
        <f t="shared" si="31"/>
        <v>1070.376</v>
      </c>
    </row>
    <row r="206" spans="1:20" x14ac:dyDescent="0.2">
      <c r="A206" s="46" t="s">
        <v>181</v>
      </c>
      <c r="B206" s="11" t="s">
        <v>373</v>
      </c>
      <c r="C206" s="4" t="s">
        <v>24</v>
      </c>
      <c r="D206" s="18">
        <v>24</v>
      </c>
      <c r="E206" s="18"/>
      <c r="F206" s="18"/>
      <c r="G206" s="18"/>
      <c r="H206" s="18">
        <v>30</v>
      </c>
      <c r="I206" s="18"/>
      <c r="J206" s="18"/>
      <c r="K206" s="18">
        <v>10</v>
      </c>
      <c r="L206" s="18"/>
      <c r="M206" s="18"/>
      <c r="N206" s="18">
        <v>10</v>
      </c>
      <c r="O206" s="18"/>
      <c r="P206" s="50">
        <f t="shared" si="32"/>
        <v>74</v>
      </c>
      <c r="Q206" s="100">
        <v>1.03</v>
      </c>
      <c r="R206" s="102">
        <v>177.16</v>
      </c>
      <c r="S206" s="24">
        <f t="shared" si="30"/>
        <v>182.47479999999999</v>
      </c>
      <c r="T206" s="95">
        <f t="shared" si="31"/>
        <v>13503.135199999999</v>
      </c>
    </row>
    <row r="207" spans="1:20" x14ac:dyDescent="0.2">
      <c r="A207" s="46" t="s">
        <v>182</v>
      </c>
      <c r="B207" s="11" t="s">
        <v>374</v>
      </c>
      <c r="C207" s="4" t="s">
        <v>18</v>
      </c>
      <c r="D207" s="26">
        <v>10</v>
      </c>
      <c r="E207" s="18"/>
      <c r="F207" s="26">
        <v>10</v>
      </c>
      <c r="G207" s="18"/>
      <c r="H207" s="18"/>
      <c r="I207" s="18"/>
      <c r="J207" s="18"/>
      <c r="K207" s="18">
        <v>10</v>
      </c>
      <c r="L207" s="18"/>
      <c r="M207" s="18"/>
      <c r="N207" s="18"/>
      <c r="O207" s="18"/>
      <c r="P207" s="50">
        <f t="shared" si="32"/>
        <v>30</v>
      </c>
      <c r="Q207" s="100">
        <v>1.03</v>
      </c>
      <c r="R207" s="102">
        <v>33.28</v>
      </c>
      <c r="S207" s="24">
        <f t="shared" si="30"/>
        <v>34.278400000000005</v>
      </c>
      <c r="T207" s="95">
        <f t="shared" si="31"/>
        <v>1028.3520000000001</v>
      </c>
    </row>
    <row r="208" spans="1:20" x14ac:dyDescent="0.2">
      <c r="A208" s="46" t="s">
        <v>183</v>
      </c>
      <c r="B208" s="11" t="s">
        <v>375</v>
      </c>
      <c r="C208" s="4" t="s">
        <v>24</v>
      </c>
      <c r="D208" s="18">
        <v>10</v>
      </c>
      <c r="E208" s="21"/>
      <c r="F208" s="18">
        <v>10</v>
      </c>
      <c r="G208" s="21"/>
      <c r="H208" s="21">
        <v>30</v>
      </c>
      <c r="I208" s="21"/>
      <c r="J208" s="21"/>
      <c r="K208" s="21">
        <v>10</v>
      </c>
      <c r="L208" s="21"/>
      <c r="M208" s="21"/>
      <c r="N208" s="21">
        <v>10</v>
      </c>
      <c r="O208" s="21"/>
      <c r="P208" s="50">
        <f t="shared" si="32"/>
        <v>70</v>
      </c>
      <c r="Q208" s="100">
        <v>1.03</v>
      </c>
      <c r="R208" s="102">
        <v>255.84</v>
      </c>
      <c r="S208" s="24">
        <f t="shared" si="30"/>
        <v>263.51519999999999</v>
      </c>
      <c r="T208" s="95">
        <f t="shared" si="31"/>
        <v>18446.063999999998</v>
      </c>
    </row>
    <row r="209" spans="1:20" x14ac:dyDescent="0.2">
      <c r="A209" s="46" t="s">
        <v>184</v>
      </c>
      <c r="B209" s="11" t="s">
        <v>376</v>
      </c>
      <c r="C209" s="4" t="s">
        <v>24</v>
      </c>
      <c r="D209" s="18">
        <v>10</v>
      </c>
      <c r="E209" s="21"/>
      <c r="F209" s="18">
        <v>10</v>
      </c>
      <c r="G209" s="21"/>
      <c r="H209" s="21">
        <v>30</v>
      </c>
      <c r="I209" s="21"/>
      <c r="J209" s="21"/>
      <c r="K209" s="21">
        <v>10</v>
      </c>
      <c r="L209" s="21"/>
      <c r="M209" s="21"/>
      <c r="N209" s="21">
        <v>10</v>
      </c>
      <c r="O209" s="21"/>
      <c r="P209" s="50">
        <f t="shared" si="32"/>
        <v>70</v>
      </c>
      <c r="Q209" s="100">
        <v>1.03</v>
      </c>
      <c r="R209" s="102">
        <v>218.4</v>
      </c>
      <c r="S209" s="24">
        <f t="shared" si="30"/>
        <v>224.952</v>
      </c>
      <c r="T209" s="95">
        <f t="shared" si="31"/>
        <v>15746.64</v>
      </c>
    </row>
    <row r="210" spans="1:20" x14ac:dyDescent="0.2">
      <c r="A210" s="46" t="s">
        <v>185</v>
      </c>
      <c r="B210" s="11" t="s">
        <v>377</v>
      </c>
      <c r="C210" s="4" t="s">
        <v>24</v>
      </c>
      <c r="D210" s="18">
        <v>5</v>
      </c>
      <c r="E210" s="18"/>
      <c r="F210" s="18"/>
      <c r="G210" s="18"/>
      <c r="H210" s="18">
        <v>5</v>
      </c>
      <c r="I210" s="18"/>
      <c r="J210" s="18"/>
      <c r="K210" s="18"/>
      <c r="L210" s="18"/>
      <c r="M210" s="18"/>
      <c r="N210" s="18"/>
      <c r="O210" s="18"/>
      <c r="P210" s="50">
        <f t="shared" si="32"/>
        <v>10</v>
      </c>
      <c r="Q210" s="100">
        <v>1.03</v>
      </c>
      <c r="R210" s="102">
        <v>98.8</v>
      </c>
      <c r="S210" s="24">
        <f t="shared" si="30"/>
        <v>101.764</v>
      </c>
      <c r="T210" s="95">
        <f t="shared" si="31"/>
        <v>1017.64</v>
      </c>
    </row>
    <row r="211" spans="1:20" x14ac:dyDescent="0.2">
      <c r="A211" s="46" t="s">
        <v>186</v>
      </c>
      <c r="B211" s="11" t="s">
        <v>378</v>
      </c>
      <c r="C211" s="4" t="s">
        <v>24</v>
      </c>
      <c r="D211" s="18"/>
      <c r="E211" s="18">
        <v>10</v>
      </c>
      <c r="F211" s="18"/>
      <c r="G211" s="18">
        <v>10</v>
      </c>
      <c r="H211" s="18"/>
      <c r="I211" s="18"/>
      <c r="J211" s="18">
        <v>10</v>
      </c>
      <c r="K211" s="18"/>
      <c r="L211" s="18"/>
      <c r="M211" s="18"/>
      <c r="N211" s="18"/>
      <c r="O211" s="18"/>
      <c r="P211" s="50">
        <f t="shared" si="32"/>
        <v>30</v>
      </c>
      <c r="Q211" s="100">
        <v>1.03</v>
      </c>
      <c r="R211" s="102">
        <v>114.4</v>
      </c>
      <c r="S211" s="24">
        <f t="shared" si="30"/>
        <v>117.83200000000001</v>
      </c>
      <c r="T211" s="95">
        <f t="shared" si="31"/>
        <v>3534.96</v>
      </c>
    </row>
    <row r="212" spans="1:20" x14ac:dyDescent="0.2">
      <c r="A212" s="46" t="s">
        <v>187</v>
      </c>
      <c r="B212" s="11" t="s">
        <v>379</v>
      </c>
      <c r="C212" s="4" t="s">
        <v>18</v>
      </c>
      <c r="D212" s="18">
        <v>10</v>
      </c>
      <c r="E212" s="18"/>
      <c r="F212" s="18"/>
      <c r="G212" s="18">
        <v>10</v>
      </c>
      <c r="H212" s="18"/>
      <c r="I212" s="18"/>
      <c r="J212" s="18">
        <v>10</v>
      </c>
      <c r="K212" s="18"/>
      <c r="L212" s="18"/>
      <c r="M212" s="18">
        <v>10</v>
      </c>
      <c r="N212" s="18"/>
      <c r="O212" s="18"/>
      <c r="P212" s="50">
        <f t="shared" si="32"/>
        <v>40</v>
      </c>
      <c r="Q212" s="100">
        <v>1.03</v>
      </c>
      <c r="R212" s="102">
        <v>93.6</v>
      </c>
      <c r="S212" s="24">
        <f t="shared" si="30"/>
        <v>96.408000000000001</v>
      </c>
      <c r="T212" s="95">
        <f t="shared" si="31"/>
        <v>3856.32</v>
      </c>
    </row>
    <row r="213" spans="1:20" x14ac:dyDescent="0.2">
      <c r="A213" s="46" t="s">
        <v>188</v>
      </c>
      <c r="B213" s="11" t="s">
        <v>380</v>
      </c>
      <c r="C213" s="4" t="s">
        <v>18</v>
      </c>
      <c r="D213" s="18">
        <v>20</v>
      </c>
      <c r="E213" s="18"/>
      <c r="F213" s="18"/>
      <c r="G213" s="18">
        <v>20</v>
      </c>
      <c r="H213" s="18"/>
      <c r="I213" s="18"/>
      <c r="J213" s="18">
        <v>20</v>
      </c>
      <c r="K213" s="18"/>
      <c r="L213" s="18"/>
      <c r="M213" s="18">
        <v>20</v>
      </c>
      <c r="N213" s="18"/>
      <c r="O213" s="18"/>
      <c r="P213" s="50">
        <f t="shared" si="32"/>
        <v>80</v>
      </c>
      <c r="Q213" s="100">
        <v>1.03</v>
      </c>
      <c r="R213" s="102">
        <v>83.2</v>
      </c>
      <c r="S213" s="24">
        <f t="shared" si="30"/>
        <v>85.696000000000012</v>
      </c>
      <c r="T213" s="95">
        <f t="shared" si="31"/>
        <v>6855.6800000000012</v>
      </c>
    </row>
    <row r="214" spans="1:20" x14ac:dyDescent="0.2">
      <c r="A214" s="46" t="s">
        <v>189</v>
      </c>
      <c r="B214" s="11" t="s">
        <v>381</v>
      </c>
      <c r="C214" s="4" t="s">
        <v>43</v>
      </c>
      <c r="D214" s="18">
        <v>20</v>
      </c>
      <c r="E214" s="18"/>
      <c r="F214" s="18">
        <v>20</v>
      </c>
      <c r="G214" s="18"/>
      <c r="H214" s="18"/>
      <c r="I214" s="18">
        <v>20</v>
      </c>
      <c r="J214" s="18"/>
      <c r="K214" s="18"/>
      <c r="L214" s="18">
        <v>20</v>
      </c>
      <c r="M214" s="18"/>
      <c r="N214" s="18"/>
      <c r="O214" s="18"/>
      <c r="P214" s="50">
        <f t="shared" si="32"/>
        <v>80</v>
      </c>
      <c r="Q214" s="100">
        <v>1.03</v>
      </c>
      <c r="R214" s="102">
        <v>41.6</v>
      </c>
      <c r="S214" s="24">
        <f t="shared" si="30"/>
        <v>42.848000000000006</v>
      </c>
      <c r="T214" s="95">
        <f t="shared" si="31"/>
        <v>3427.8400000000006</v>
      </c>
    </row>
    <row r="215" spans="1:20" x14ac:dyDescent="0.2">
      <c r="A215" s="46" t="s">
        <v>190</v>
      </c>
      <c r="B215" s="11" t="s">
        <v>382</v>
      </c>
      <c r="C215" s="4" t="s">
        <v>27</v>
      </c>
      <c r="D215" s="18">
        <v>2</v>
      </c>
      <c r="E215" s="18"/>
      <c r="F215" s="18">
        <v>2</v>
      </c>
      <c r="G215" s="18"/>
      <c r="H215" s="18">
        <v>2</v>
      </c>
      <c r="I215" s="18"/>
      <c r="J215" s="18"/>
      <c r="K215" s="18"/>
      <c r="L215" s="18">
        <v>2</v>
      </c>
      <c r="M215" s="18"/>
      <c r="N215" s="18"/>
      <c r="O215" s="18"/>
      <c r="P215" s="50">
        <f t="shared" si="32"/>
        <v>8</v>
      </c>
      <c r="Q215" s="100">
        <v>1.03</v>
      </c>
      <c r="R215" s="102">
        <v>132.79</v>
      </c>
      <c r="S215" s="24">
        <f t="shared" si="30"/>
        <v>136.77369999999999</v>
      </c>
      <c r="T215" s="95">
        <f t="shared" si="31"/>
        <v>1094.1895999999999</v>
      </c>
    </row>
    <row r="216" spans="1:20" x14ac:dyDescent="0.2">
      <c r="A216" s="46" t="s">
        <v>191</v>
      </c>
      <c r="B216" s="11" t="s">
        <v>383</v>
      </c>
      <c r="C216" s="4" t="s">
        <v>25</v>
      </c>
      <c r="D216" s="18">
        <v>20</v>
      </c>
      <c r="E216" s="18"/>
      <c r="F216" s="18">
        <v>20</v>
      </c>
      <c r="G216" s="18"/>
      <c r="H216" s="18">
        <v>30</v>
      </c>
      <c r="I216" s="18"/>
      <c r="J216" s="18"/>
      <c r="K216" s="18"/>
      <c r="L216" s="18"/>
      <c r="M216" s="18">
        <v>30</v>
      </c>
      <c r="N216" s="18"/>
      <c r="O216" s="18"/>
      <c r="P216" s="50">
        <f t="shared" si="32"/>
        <v>100</v>
      </c>
      <c r="Q216" s="100">
        <v>1.03</v>
      </c>
      <c r="R216" s="102">
        <v>47.84</v>
      </c>
      <c r="S216" s="24">
        <f t="shared" si="30"/>
        <v>49.275200000000005</v>
      </c>
      <c r="T216" s="95">
        <f t="shared" si="31"/>
        <v>4927.5200000000004</v>
      </c>
    </row>
    <row r="217" spans="1:20" x14ac:dyDescent="0.2">
      <c r="A217" s="46" t="s">
        <v>192</v>
      </c>
      <c r="B217" s="11" t="s">
        <v>504</v>
      </c>
      <c r="C217" s="14" t="s">
        <v>22</v>
      </c>
      <c r="D217" s="26">
        <v>20</v>
      </c>
      <c r="E217" s="26"/>
      <c r="F217" s="26">
        <v>20</v>
      </c>
      <c r="G217" s="26"/>
      <c r="H217" s="26">
        <v>20</v>
      </c>
      <c r="I217" s="26"/>
      <c r="J217" s="26">
        <v>20</v>
      </c>
      <c r="K217" s="26"/>
      <c r="L217" s="26"/>
      <c r="M217" s="26">
        <v>20</v>
      </c>
      <c r="N217" s="26"/>
      <c r="O217" s="26"/>
      <c r="P217" s="50">
        <f t="shared" si="32"/>
        <v>100</v>
      </c>
      <c r="Q217" s="100">
        <v>1.03</v>
      </c>
      <c r="R217" s="102">
        <v>24.96</v>
      </c>
      <c r="S217" s="24">
        <f t="shared" si="30"/>
        <v>25.7088</v>
      </c>
      <c r="T217" s="95">
        <f t="shared" si="31"/>
        <v>2570.88</v>
      </c>
    </row>
    <row r="218" spans="1:20" x14ac:dyDescent="0.2">
      <c r="A218" s="46" t="s">
        <v>193</v>
      </c>
      <c r="B218" s="11" t="s">
        <v>384</v>
      </c>
      <c r="C218" s="4" t="s">
        <v>21</v>
      </c>
      <c r="D218" s="18">
        <v>10</v>
      </c>
      <c r="E218" s="18"/>
      <c r="F218" s="18">
        <v>10</v>
      </c>
      <c r="G218" s="18"/>
      <c r="H218" s="18">
        <v>10</v>
      </c>
      <c r="I218" s="18"/>
      <c r="J218" s="18"/>
      <c r="K218" s="18"/>
      <c r="L218" s="18">
        <v>10</v>
      </c>
      <c r="M218" s="18"/>
      <c r="N218" s="18"/>
      <c r="O218" s="18"/>
      <c r="P218" s="50">
        <f t="shared" si="32"/>
        <v>40</v>
      </c>
      <c r="Q218" s="100">
        <v>1.03</v>
      </c>
      <c r="R218" s="102">
        <v>144.25</v>
      </c>
      <c r="S218" s="24">
        <f t="shared" si="30"/>
        <v>148.57750000000001</v>
      </c>
      <c r="T218" s="95">
        <f t="shared" si="31"/>
        <v>5943.1</v>
      </c>
    </row>
    <row r="219" spans="1:20" x14ac:dyDescent="0.2">
      <c r="A219" s="46"/>
      <c r="B219" s="8" t="s">
        <v>505</v>
      </c>
      <c r="C219" s="6" t="s">
        <v>18</v>
      </c>
      <c r="D219" s="18">
        <v>20</v>
      </c>
      <c r="E219" s="18"/>
      <c r="F219" s="18">
        <v>30</v>
      </c>
      <c r="G219" s="18"/>
      <c r="H219" s="18">
        <v>20</v>
      </c>
      <c r="I219" s="18"/>
      <c r="J219" s="18"/>
      <c r="K219" s="18"/>
      <c r="L219" s="18">
        <v>20</v>
      </c>
      <c r="M219" s="18"/>
      <c r="N219" s="18"/>
      <c r="O219" s="18"/>
      <c r="P219" s="92">
        <f>SUM(C219:O219)</f>
        <v>90</v>
      </c>
      <c r="Q219" s="93"/>
      <c r="R219" s="94"/>
      <c r="S219" s="95">
        <v>25</v>
      </c>
      <c r="T219" s="108">
        <f t="shared" si="31"/>
        <v>2250</v>
      </c>
    </row>
    <row r="220" spans="1:20" x14ac:dyDescent="0.2">
      <c r="A220" s="46"/>
      <c r="B220" s="8" t="s">
        <v>506</v>
      </c>
      <c r="C220" s="6" t="s">
        <v>18</v>
      </c>
      <c r="D220" s="18">
        <v>10</v>
      </c>
      <c r="E220" s="18"/>
      <c r="F220" s="18">
        <v>20</v>
      </c>
      <c r="G220" s="18"/>
      <c r="H220" s="18">
        <v>20</v>
      </c>
      <c r="I220" s="18"/>
      <c r="J220" s="18"/>
      <c r="K220" s="18"/>
      <c r="L220" s="18">
        <v>20</v>
      </c>
      <c r="M220" s="18"/>
      <c r="N220" s="18"/>
      <c r="O220" s="18"/>
      <c r="P220" s="92">
        <f t="shared" ref="P220:P226" si="33">SUM(C220:O220)</f>
        <v>70</v>
      </c>
      <c r="Q220" s="93"/>
      <c r="R220" s="94"/>
      <c r="S220" s="95">
        <v>50</v>
      </c>
      <c r="T220" s="95">
        <f t="shared" si="31"/>
        <v>3500</v>
      </c>
    </row>
    <row r="221" spans="1:20" x14ac:dyDescent="0.2">
      <c r="A221" s="46"/>
      <c r="B221" s="8" t="s">
        <v>507</v>
      </c>
      <c r="C221" s="6" t="s">
        <v>25</v>
      </c>
      <c r="D221" s="18">
        <v>10</v>
      </c>
      <c r="E221" s="18"/>
      <c r="F221" s="18">
        <v>5</v>
      </c>
      <c r="G221" s="18"/>
      <c r="H221" s="18">
        <v>5</v>
      </c>
      <c r="I221" s="18"/>
      <c r="J221" s="18"/>
      <c r="K221" s="18"/>
      <c r="L221" s="18">
        <v>5</v>
      </c>
      <c r="M221" s="18"/>
      <c r="N221" s="18"/>
      <c r="O221" s="18"/>
      <c r="P221" s="92">
        <f t="shared" si="33"/>
        <v>25</v>
      </c>
      <c r="Q221" s="93"/>
      <c r="R221" s="94"/>
      <c r="S221" s="95">
        <v>50</v>
      </c>
      <c r="T221" s="95">
        <f t="shared" si="31"/>
        <v>1250</v>
      </c>
    </row>
    <row r="222" spans="1:20" x14ac:dyDescent="0.2">
      <c r="A222" s="46"/>
      <c r="B222" s="8" t="s">
        <v>508</v>
      </c>
      <c r="C222" s="6" t="s">
        <v>43</v>
      </c>
      <c r="D222" s="18">
        <v>2</v>
      </c>
      <c r="E222" s="18"/>
      <c r="F222" s="18">
        <v>3</v>
      </c>
      <c r="G222" s="18"/>
      <c r="H222" s="18">
        <v>5</v>
      </c>
      <c r="I222" s="18"/>
      <c r="J222" s="18"/>
      <c r="K222" s="18"/>
      <c r="L222" s="18">
        <v>3</v>
      </c>
      <c r="M222" s="18"/>
      <c r="N222" s="18"/>
      <c r="O222" s="18">
        <v>2</v>
      </c>
      <c r="P222" s="30">
        <f t="shared" si="33"/>
        <v>15</v>
      </c>
      <c r="Q222" s="34"/>
      <c r="R222" s="51"/>
      <c r="S222" s="19">
        <v>120</v>
      </c>
      <c r="T222" s="19">
        <f t="shared" si="31"/>
        <v>1800</v>
      </c>
    </row>
    <row r="223" spans="1:20" x14ac:dyDescent="0.2">
      <c r="A223" s="46"/>
      <c r="B223" s="8" t="s">
        <v>509</v>
      </c>
      <c r="C223" s="6" t="s">
        <v>25</v>
      </c>
      <c r="D223" s="18">
        <v>15</v>
      </c>
      <c r="E223" s="18"/>
      <c r="F223" s="18">
        <v>10</v>
      </c>
      <c r="G223" s="18"/>
      <c r="H223" s="18">
        <v>10</v>
      </c>
      <c r="I223" s="18"/>
      <c r="J223" s="18"/>
      <c r="K223" s="18"/>
      <c r="L223" s="18">
        <v>10</v>
      </c>
      <c r="M223" s="18"/>
      <c r="N223" s="18"/>
      <c r="O223" s="18">
        <v>10</v>
      </c>
      <c r="P223" s="30">
        <f t="shared" si="33"/>
        <v>55</v>
      </c>
      <c r="Q223" s="34"/>
      <c r="R223" s="51"/>
      <c r="S223" s="19">
        <v>20</v>
      </c>
      <c r="T223" s="19">
        <f t="shared" si="31"/>
        <v>1100</v>
      </c>
    </row>
    <row r="224" spans="1:20" x14ac:dyDescent="0.2">
      <c r="A224" s="46"/>
      <c r="B224" s="52" t="s">
        <v>510</v>
      </c>
      <c r="C224" s="53" t="s">
        <v>227</v>
      </c>
      <c r="D224" s="26">
        <v>10</v>
      </c>
      <c r="E224" s="26"/>
      <c r="F224" s="18">
        <v>10</v>
      </c>
      <c r="G224" s="18"/>
      <c r="H224" s="18">
        <v>10</v>
      </c>
      <c r="I224" s="18"/>
      <c r="J224" s="18"/>
      <c r="K224" s="18"/>
      <c r="L224" s="18">
        <v>10</v>
      </c>
      <c r="M224" s="18"/>
      <c r="N224" s="18"/>
      <c r="O224" s="18">
        <v>10</v>
      </c>
      <c r="P224" s="30">
        <f t="shared" si="33"/>
        <v>50</v>
      </c>
      <c r="Q224" s="31"/>
      <c r="R224" s="54"/>
      <c r="S224" s="20">
        <v>30</v>
      </c>
      <c r="T224" s="19">
        <f t="shared" si="31"/>
        <v>1500</v>
      </c>
    </row>
    <row r="225" spans="1:20" x14ac:dyDescent="0.2">
      <c r="A225" s="46"/>
      <c r="B225" s="52" t="s">
        <v>511</v>
      </c>
      <c r="C225" s="53" t="s">
        <v>227</v>
      </c>
      <c r="D225" s="26"/>
      <c r="E225" s="26"/>
      <c r="F225" s="26">
        <v>5</v>
      </c>
      <c r="G225" s="26"/>
      <c r="H225" s="26">
        <v>5</v>
      </c>
      <c r="I225" s="26"/>
      <c r="J225" s="26"/>
      <c r="K225" s="26"/>
      <c r="L225" s="26">
        <v>5</v>
      </c>
      <c r="M225" s="26"/>
      <c r="N225" s="26"/>
      <c r="O225" s="26"/>
      <c r="P225" s="30">
        <f t="shared" si="33"/>
        <v>15</v>
      </c>
      <c r="Q225" s="31"/>
      <c r="R225" s="54"/>
      <c r="S225" s="86">
        <v>500</v>
      </c>
      <c r="T225" s="87">
        <f t="shared" si="31"/>
        <v>7500</v>
      </c>
    </row>
    <row r="226" spans="1:20" x14ac:dyDescent="0.2">
      <c r="A226" s="46"/>
      <c r="B226" s="52" t="s">
        <v>512</v>
      </c>
      <c r="C226" s="53" t="s">
        <v>25</v>
      </c>
      <c r="D226" s="26">
        <v>30</v>
      </c>
      <c r="E226" s="26"/>
      <c r="F226" s="26">
        <v>30</v>
      </c>
      <c r="G226" s="26"/>
      <c r="H226" s="26">
        <v>30</v>
      </c>
      <c r="I226" s="26"/>
      <c r="J226" s="26"/>
      <c r="K226" s="26"/>
      <c r="L226" s="26">
        <v>30</v>
      </c>
      <c r="M226" s="26"/>
      <c r="N226" s="26"/>
      <c r="O226" s="26"/>
      <c r="P226" s="30">
        <f t="shared" si="33"/>
        <v>120</v>
      </c>
      <c r="Q226" s="31"/>
      <c r="R226" s="54"/>
      <c r="S226" s="29">
        <v>120</v>
      </c>
      <c r="T226" s="19">
        <f t="shared" si="31"/>
        <v>14400</v>
      </c>
    </row>
    <row r="227" spans="1:20" x14ac:dyDescent="0.2">
      <c r="A227" s="46" t="s">
        <v>194</v>
      </c>
      <c r="B227" s="11" t="s">
        <v>385</v>
      </c>
      <c r="C227" s="4" t="s">
        <v>34</v>
      </c>
      <c r="D227" s="18">
        <v>100</v>
      </c>
      <c r="E227" s="18"/>
      <c r="F227" s="18">
        <v>100</v>
      </c>
      <c r="G227" s="18"/>
      <c r="H227" s="18">
        <v>100</v>
      </c>
      <c r="I227" s="18"/>
      <c r="J227" s="18"/>
      <c r="K227" s="18">
        <v>100</v>
      </c>
      <c r="L227" s="18"/>
      <c r="M227" s="18"/>
      <c r="N227" s="18"/>
      <c r="O227" s="18"/>
      <c r="P227" s="50">
        <f>SUM(D227:O227)</f>
        <v>400</v>
      </c>
      <c r="Q227" s="100">
        <v>1.03</v>
      </c>
      <c r="R227" s="102">
        <v>109.62</v>
      </c>
      <c r="S227" s="24">
        <f t="shared" ref="S227:S228" si="34">Q227*R227</f>
        <v>112.90860000000001</v>
      </c>
      <c r="T227" s="95">
        <f t="shared" ref="T227:T228" si="35">P227*S227</f>
        <v>45163.44</v>
      </c>
    </row>
    <row r="228" spans="1:20" ht="16.5" thickBot="1" x14ac:dyDescent="0.25">
      <c r="A228" s="46" t="s">
        <v>195</v>
      </c>
      <c r="B228" s="11" t="s">
        <v>386</v>
      </c>
      <c r="C228" s="4" t="s">
        <v>34</v>
      </c>
      <c r="D228" s="18">
        <v>100</v>
      </c>
      <c r="E228" s="18"/>
      <c r="F228" s="18">
        <v>100</v>
      </c>
      <c r="G228" s="18"/>
      <c r="H228" s="18">
        <v>100</v>
      </c>
      <c r="I228" s="18"/>
      <c r="J228" s="18"/>
      <c r="K228" s="18">
        <v>100</v>
      </c>
      <c r="L228" s="18"/>
      <c r="M228" s="18"/>
      <c r="N228" s="18"/>
      <c r="O228" s="18"/>
      <c r="P228" s="50">
        <f>SUM(D228:O228)</f>
        <v>400</v>
      </c>
      <c r="Q228" s="100">
        <v>1.03</v>
      </c>
      <c r="R228" s="102">
        <v>121.18</v>
      </c>
      <c r="S228" s="24">
        <f t="shared" si="34"/>
        <v>124.81540000000001</v>
      </c>
      <c r="T228" s="95">
        <f t="shared" si="35"/>
        <v>49926.16</v>
      </c>
    </row>
    <row r="229" spans="1:20" x14ac:dyDescent="0.2">
      <c r="A229" s="46"/>
      <c r="B229" s="1" t="s">
        <v>44</v>
      </c>
      <c r="C229" s="16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16"/>
      <c r="Q229" s="16"/>
      <c r="R229" s="28"/>
      <c r="S229" s="28"/>
      <c r="T229" s="29"/>
    </row>
    <row r="230" spans="1:20" x14ac:dyDescent="0.2">
      <c r="A230" s="46" t="s">
        <v>196</v>
      </c>
      <c r="B230" s="11" t="s">
        <v>387</v>
      </c>
      <c r="C230" s="4" t="s">
        <v>45</v>
      </c>
      <c r="D230" s="18">
        <v>1</v>
      </c>
      <c r="E230" s="18"/>
      <c r="F230" s="18">
        <v>1</v>
      </c>
      <c r="G230" s="18"/>
      <c r="H230" s="18"/>
      <c r="I230" s="18"/>
      <c r="J230" s="18"/>
      <c r="K230" s="18">
        <v>1</v>
      </c>
      <c r="L230" s="18"/>
      <c r="M230" s="18"/>
      <c r="N230" s="18"/>
      <c r="O230" s="18"/>
      <c r="P230" s="50">
        <f>SUM(D230:O230)</f>
        <v>3</v>
      </c>
      <c r="Q230" s="100">
        <v>1.03</v>
      </c>
      <c r="R230" s="102">
        <v>1300</v>
      </c>
      <c r="S230" s="24">
        <f t="shared" ref="S230:S238" si="36">Q230*R230</f>
        <v>1339</v>
      </c>
      <c r="T230" s="95">
        <f t="shared" ref="T230:T238" si="37">P230*S230</f>
        <v>4017</v>
      </c>
    </row>
    <row r="231" spans="1:20" ht="25.5" x14ac:dyDescent="0.2">
      <c r="A231" s="46" t="s">
        <v>197</v>
      </c>
      <c r="B231" s="10" t="s">
        <v>388</v>
      </c>
      <c r="C231" s="4" t="s">
        <v>45</v>
      </c>
      <c r="D231" s="18">
        <v>2</v>
      </c>
      <c r="E231" s="18"/>
      <c r="F231" s="18">
        <v>2</v>
      </c>
      <c r="G231" s="18"/>
      <c r="H231" s="18"/>
      <c r="I231" s="18">
        <v>2</v>
      </c>
      <c r="J231" s="18"/>
      <c r="K231" s="18"/>
      <c r="L231" s="18">
        <v>2</v>
      </c>
      <c r="M231" s="18"/>
      <c r="N231" s="18"/>
      <c r="O231" s="18"/>
      <c r="P231" s="50">
        <f t="shared" ref="P231:P238" si="38">SUM(D231:O231)</f>
        <v>8</v>
      </c>
      <c r="Q231" s="100">
        <v>1.03</v>
      </c>
      <c r="R231" s="102">
        <v>331.64</v>
      </c>
      <c r="S231" s="24">
        <f t="shared" si="36"/>
        <v>341.58920000000001</v>
      </c>
      <c r="T231" s="95">
        <f t="shared" si="37"/>
        <v>2732.7136</v>
      </c>
    </row>
    <row r="232" spans="1:20" ht="38.25" x14ac:dyDescent="0.2">
      <c r="A232" s="46" t="s">
        <v>198</v>
      </c>
      <c r="B232" s="10" t="s">
        <v>389</v>
      </c>
      <c r="C232" s="4" t="s">
        <v>45</v>
      </c>
      <c r="D232" s="21"/>
      <c r="E232" s="21">
        <v>1</v>
      </c>
      <c r="F232" s="21"/>
      <c r="G232" s="21"/>
      <c r="H232" s="21"/>
      <c r="I232" s="21"/>
      <c r="J232" s="21">
        <v>1</v>
      </c>
      <c r="K232" s="21"/>
      <c r="L232" s="21"/>
      <c r="M232" s="21"/>
      <c r="N232" s="21"/>
      <c r="O232" s="21"/>
      <c r="P232" s="50">
        <f t="shared" si="38"/>
        <v>2</v>
      </c>
      <c r="Q232" s="100">
        <v>1.03</v>
      </c>
      <c r="R232" s="102">
        <v>20592</v>
      </c>
      <c r="S232" s="24">
        <f>Q232*R232</f>
        <v>21209.760000000002</v>
      </c>
      <c r="T232" s="95">
        <f t="shared" si="37"/>
        <v>42419.520000000004</v>
      </c>
    </row>
    <row r="233" spans="1:20" x14ac:dyDescent="0.2">
      <c r="A233" s="46" t="s">
        <v>199</v>
      </c>
      <c r="B233" s="10" t="s">
        <v>390</v>
      </c>
      <c r="C233" s="4" t="s">
        <v>45</v>
      </c>
      <c r="D233" s="18"/>
      <c r="E233" s="18">
        <v>30</v>
      </c>
      <c r="F233" s="18"/>
      <c r="G233" s="18"/>
      <c r="H233" s="18">
        <v>30</v>
      </c>
      <c r="I233" s="18"/>
      <c r="J233" s="18"/>
      <c r="K233" s="18">
        <v>30</v>
      </c>
      <c r="L233" s="18"/>
      <c r="M233" s="18"/>
      <c r="N233" s="18"/>
      <c r="O233" s="18"/>
      <c r="P233" s="50">
        <f t="shared" si="38"/>
        <v>90</v>
      </c>
      <c r="Q233" s="100">
        <v>1.03</v>
      </c>
      <c r="R233" s="102">
        <v>1190.8</v>
      </c>
      <c r="S233" s="24">
        <f>Q233*R233</f>
        <v>1226.5239999999999</v>
      </c>
      <c r="T233" s="95">
        <f t="shared" si="37"/>
        <v>110387.15999999999</v>
      </c>
    </row>
    <row r="234" spans="1:20" x14ac:dyDescent="0.2">
      <c r="A234" s="46" t="s">
        <v>200</v>
      </c>
      <c r="B234" s="10" t="s">
        <v>391</v>
      </c>
      <c r="C234" s="4" t="s">
        <v>45</v>
      </c>
      <c r="D234" s="18">
        <v>2</v>
      </c>
      <c r="E234" s="18"/>
      <c r="F234" s="18">
        <v>2</v>
      </c>
      <c r="G234" s="18"/>
      <c r="H234" s="18">
        <v>2</v>
      </c>
      <c r="I234" s="18"/>
      <c r="J234" s="18">
        <v>2</v>
      </c>
      <c r="K234" s="18"/>
      <c r="L234" s="18"/>
      <c r="M234" s="18">
        <v>2</v>
      </c>
      <c r="N234" s="18"/>
      <c r="O234" s="18"/>
      <c r="P234" s="50">
        <f t="shared" si="38"/>
        <v>10</v>
      </c>
      <c r="Q234" s="100">
        <v>1.03</v>
      </c>
      <c r="R234" s="102">
        <v>884</v>
      </c>
      <c r="S234" s="24">
        <f t="shared" si="36"/>
        <v>910.52</v>
      </c>
      <c r="T234" s="95">
        <f t="shared" si="37"/>
        <v>9105.2000000000007</v>
      </c>
    </row>
    <row r="235" spans="1:20" x14ac:dyDescent="0.2">
      <c r="A235" s="46" t="s">
        <v>201</v>
      </c>
      <c r="B235" s="10" t="s">
        <v>392</v>
      </c>
      <c r="C235" s="4" t="s">
        <v>45</v>
      </c>
      <c r="D235" s="18">
        <v>2</v>
      </c>
      <c r="E235" s="18"/>
      <c r="F235" s="18">
        <v>2</v>
      </c>
      <c r="G235" s="18"/>
      <c r="H235" s="18">
        <v>2</v>
      </c>
      <c r="I235" s="18"/>
      <c r="J235" s="18">
        <v>2</v>
      </c>
      <c r="K235" s="18"/>
      <c r="L235" s="18"/>
      <c r="M235" s="18">
        <v>2</v>
      </c>
      <c r="N235" s="18"/>
      <c r="O235" s="18"/>
      <c r="P235" s="50">
        <f t="shared" si="38"/>
        <v>10</v>
      </c>
      <c r="Q235" s="100">
        <v>1.03</v>
      </c>
      <c r="R235" s="102">
        <v>777.92</v>
      </c>
      <c r="S235" s="24">
        <f t="shared" si="36"/>
        <v>801.25760000000002</v>
      </c>
      <c r="T235" s="95">
        <f t="shared" si="37"/>
        <v>8012.576</v>
      </c>
    </row>
    <row r="236" spans="1:20" x14ac:dyDescent="0.2">
      <c r="A236" s="46" t="s">
        <v>202</v>
      </c>
      <c r="B236" s="10" t="s">
        <v>393</v>
      </c>
      <c r="C236" s="4" t="s">
        <v>45</v>
      </c>
      <c r="D236" s="18"/>
      <c r="E236" s="18"/>
      <c r="F236" s="18">
        <v>3</v>
      </c>
      <c r="G236" s="18"/>
      <c r="H236" s="18">
        <v>3</v>
      </c>
      <c r="I236" s="18"/>
      <c r="J236" s="18"/>
      <c r="K236" s="18">
        <v>3</v>
      </c>
      <c r="L236" s="18"/>
      <c r="M236" s="18"/>
      <c r="N236" s="18"/>
      <c r="O236" s="18"/>
      <c r="P236" s="50">
        <f t="shared" si="38"/>
        <v>9</v>
      </c>
      <c r="Q236" s="100">
        <v>1.03</v>
      </c>
      <c r="R236" s="102">
        <v>932.88</v>
      </c>
      <c r="S236" s="24">
        <f t="shared" si="36"/>
        <v>960.8664</v>
      </c>
      <c r="T236" s="95">
        <f t="shared" si="37"/>
        <v>8647.7975999999999</v>
      </c>
    </row>
    <row r="237" spans="1:20" ht="38.25" x14ac:dyDescent="0.2">
      <c r="A237" s="46" t="s">
        <v>203</v>
      </c>
      <c r="B237" s="10" t="s">
        <v>394</v>
      </c>
      <c r="C237" s="4" t="s">
        <v>45</v>
      </c>
      <c r="D237" s="18"/>
      <c r="E237" s="18">
        <v>15</v>
      </c>
      <c r="F237" s="18"/>
      <c r="G237" s="18"/>
      <c r="H237" s="18">
        <v>15</v>
      </c>
      <c r="I237" s="18"/>
      <c r="J237" s="18"/>
      <c r="K237" s="18"/>
      <c r="L237" s="18"/>
      <c r="M237" s="18"/>
      <c r="N237" s="18"/>
      <c r="O237" s="18"/>
      <c r="P237" s="50">
        <f t="shared" si="38"/>
        <v>30</v>
      </c>
      <c r="Q237" s="100">
        <v>1.03</v>
      </c>
      <c r="R237" s="102">
        <v>3710.72</v>
      </c>
      <c r="S237" s="24">
        <f t="shared" si="36"/>
        <v>3822.0416</v>
      </c>
      <c r="T237" s="95">
        <f t="shared" si="37"/>
        <v>114661.24800000001</v>
      </c>
    </row>
    <row r="238" spans="1:20" ht="25.5" x14ac:dyDescent="0.2">
      <c r="A238" s="46" t="s">
        <v>204</v>
      </c>
      <c r="B238" s="11" t="s">
        <v>395</v>
      </c>
      <c r="C238" s="4" t="s">
        <v>45</v>
      </c>
      <c r="D238" s="18">
        <v>1</v>
      </c>
      <c r="E238" s="18"/>
      <c r="F238" s="18">
        <v>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>
        <f t="shared" si="38"/>
        <v>2</v>
      </c>
      <c r="Q238" s="36">
        <v>1.03</v>
      </c>
      <c r="R238" s="27">
        <v>1232.4000000000001</v>
      </c>
      <c r="S238" s="23">
        <f t="shared" si="36"/>
        <v>1269.3720000000001</v>
      </c>
      <c r="T238" s="19">
        <f t="shared" si="37"/>
        <v>2538.7440000000001</v>
      </c>
    </row>
    <row r="239" spans="1:20" ht="15" customHeight="1" x14ac:dyDescent="0.2">
      <c r="B239" s="1" t="s">
        <v>46</v>
      </c>
      <c r="C239" s="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0"/>
      <c r="Q239" s="34"/>
      <c r="R239" s="25"/>
      <c r="S239" s="25"/>
      <c r="T239" s="17"/>
    </row>
    <row r="240" spans="1:20" ht="15" customHeight="1" x14ac:dyDescent="0.2">
      <c r="B240" s="8" t="s">
        <v>396</v>
      </c>
      <c r="C240" s="6" t="s">
        <v>45</v>
      </c>
      <c r="D240" s="18">
        <v>1</v>
      </c>
      <c r="E240" s="18"/>
      <c r="F240" s="18">
        <v>1</v>
      </c>
      <c r="G240" s="18"/>
      <c r="H240" s="18"/>
      <c r="I240" s="18"/>
      <c r="J240" s="18">
        <v>1</v>
      </c>
      <c r="K240" s="18"/>
      <c r="L240" s="18"/>
      <c r="M240" s="18"/>
      <c r="N240" s="18"/>
      <c r="O240" s="18"/>
      <c r="P240" s="92">
        <v>3</v>
      </c>
      <c r="Q240" s="93"/>
      <c r="R240" s="94"/>
      <c r="S240" s="94">
        <v>7000</v>
      </c>
      <c r="T240" s="95">
        <f t="shared" ref="T240:T241" si="39">P240*S240</f>
        <v>21000</v>
      </c>
    </row>
    <row r="241" spans="2:20" ht="15" customHeight="1" x14ac:dyDescent="0.2">
      <c r="B241" s="8" t="s">
        <v>397</v>
      </c>
      <c r="C241" s="6" t="s">
        <v>45</v>
      </c>
      <c r="D241" s="18">
        <v>1</v>
      </c>
      <c r="E241" s="18"/>
      <c r="F241" s="18"/>
      <c r="G241" s="18">
        <v>1</v>
      </c>
      <c r="H241" s="18"/>
      <c r="I241" s="18">
        <v>1</v>
      </c>
      <c r="J241" s="18"/>
      <c r="K241" s="18"/>
      <c r="L241" s="18"/>
      <c r="M241" s="18"/>
      <c r="N241" s="18"/>
      <c r="O241" s="18"/>
      <c r="P241" s="92">
        <v>3</v>
      </c>
      <c r="Q241" s="93"/>
      <c r="R241" s="94"/>
      <c r="S241" s="94">
        <v>20000</v>
      </c>
      <c r="T241" s="95">
        <f t="shared" si="39"/>
        <v>60000</v>
      </c>
    </row>
    <row r="242" spans="2:20" ht="15" customHeight="1" x14ac:dyDescent="0.2">
      <c r="B242" s="74" t="s">
        <v>513</v>
      </c>
      <c r="C242" s="75" t="s">
        <v>45</v>
      </c>
      <c r="D242" s="18">
        <v>1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09">
        <v>1</v>
      </c>
      <c r="Q242" s="109"/>
      <c r="R242" s="24"/>
      <c r="S242" s="24">
        <v>15000</v>
      </c>
      <c r="T242" s="111">
        <f t="shared" ref="T242:T246" si="40">P242*S242</f>
        <v>15000</v>
      </c>
    </row>
    <row r="243" spans="2:20" ht="15" customHeight="1" x14ac:dyDescent="0.2">
      <c r="B243" s="74" t="s">
        <v>514</v>
      </c>
      <c r="C243" s="75" t="s">
        <v>45</v>
      </c>
      <c r="D243" s="18"/>
      <c r="E243" s="18">
        <v>6</v>
      </c>
      <c r="F243" s="18"/>
      <c r="G243" s="18">
        <v>12</v>
      </c>
      <c r="H243" s="18"/>
      <c r="I243" s="18">
        <v>12</v>
      </c>
      <c r="J243" s="18"/>
      <c r="K243" s="18"/>
      <c r="L243" s="18"/>
      <c r="M243" s="18"/>
      <c r="N243" s="18"/>
      <c r="O243" s="18"/>
      <c r="P243" s="109">
        <v>30</v>
      </c>
      <c r="Q243" s="109"/>
      <c r="R243" s="24"/>
      <c r="S243" s="24">
        <v>1300</v>
      </c>
      <c r="T243" s="111">
        <f t="shared" si="40"/>
        <v>39000</v>
      </c>
    </row>
    <row r="244" spans="2:20" ht="15" customHeight="1" x14ac:dyDescent="0.2">
      <c r="B244" s="74" t="s">
        <v>515</v>
      </c>
      <c r="C244" s="75" t="s">
        <v>45</v>
      </c>
      <c r="D244" s="18"/>
      <c r="E244" s="18"/>
      <c r="F244" s="18">
        <v>5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09">
        <f t="shared" ref="P244:P246" si="41">SUM(D244:O244)</f>
        <v>5</v>
      </c>
      <c r="Q244" s="109"/>
      <c r="R244" s="24"/>
      <c r="S244" s="24">
        <v>1200</v>
      </c>
      <c r="T244" s="111">
        <f t="shared" si="40"/>
        <v>6000</v>
      </c>
    </row>
    <row r="245" spans="2:20" ht="15" customHeight="1" x14ac:dyDescent="0.2">
      <c r="B245" s="74" t="s">
        <v>516</v>
      </c>
      <c r="C245" s="75" t="s">
        <v>45</v>
      </c>
      <c r="D245" s="18"/>
      <c r="E245" s="18"/>
      <c r="F245" s="18"/>
      <c r="G245" s="18"/>
      <c r="H245" s="18">
        <v>1</v>
      </c>
      <c r="I245" s="18"/>
      <c r="J245" s="18"/>
      <c r="K245" s="18"/>
      <c r="L245" s="18"/>
      <c r="M245" s="18"/>
      <c r="N245" s="18"/>
      <c r="O245" s="18"/>
      <c r="P245" s="109">
        <v>1</v>
      </c>
      <c r="Q245" s="109"/>
      <c r="R245" s="24"/>
      <c r="S245" s="24">
        <v>15000</v>
      </c>
      <c r="T245" s="111">
        <f t="shared" si="40"/>
        <v>15000</v>
      </c>
    </row>
    <row r="246" spans="2:20" ht="15" customHeight="1" x14ac:dyDescent="0.2">
      <c r="B246" s="74" t="s">
        <v>517</v>
      </c>
      <c r="C246" s="75" t="s">
        <v>45</v>
      </c>
      <c r="D246" s="18"/>
      <c r="E246" s="18">
        <v>1</v>
      </c>
      <c r="F246" s="18"/>
      <c r="G246" s="18"/>
      <c r="H246" s="18"/>
      <c r="I246" s="18">
        <v>1</v>
      </c>
      <c r="J246" s="18"/>
      <c r="K246" s="18"/>
      <c r="L246" s="18"/>
      <c r="M246" s="18"/>
      <c r="N246" s="18"/>
      <c r="O246" s="18"/>
      <c r="P246" s="109">
        <f t="shared" si="41"/>
        <v>2</v>
      </c>
      <c r="Q246" s="109"/>
      <c r="R246" s="24"/>
      <c r="S246" s="24">
        <v>25000</v>
      </c>
      <c r="T246" s="111">
        <f t="shared" si="40"/>
        <v>50000</v>
      </c>
    </row>
    <row r="247" spans="2:20" ht="15" customHeight="1" thickBot="1" x14ac:dyDescent="0.25">
      <c r="B247" s="104" t="s">
        <v>271</v>
      </c>
      <c r="C247" s="75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31"/>
      <c r="Q247" s="91"/>
      <c r="R247" s="88"/>
      <c r="S247" s="24"/>
      <c r="T247" s="101">
        <f>SUM(T240:T246)</f>
        <v>206000</v>
      </c>
    </row>
    <row r="248" spans="2:20" ht="15" customHeight="1" x14ac:dyDescent="0.2">
      <c r="B248" s="15" t="s">
        <v>276</v>
      </c>
      <c r="C248" s="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0"/>
      <c r="Q248" s="34"/>
      <c r="R248" s="25"/>
      <c r="S248" s="19"/>
      <c r="T248" s="17"/>
    </row>
    <row r="249" spans="2:20" ht="15" customHeight="1" x14ac:dyDescent="0.2">
      <c r="B249" s="8" t="s">
        <v>229</v>
      </c>
      <c r="C249" s="6" t="s">
        <v>230</v>
      </c>
      <c r="D249" s="18"/>
      <c r="E249" s="18">
        <v>1</v>
      </c>
      <c r="F249" s="18"/>
      <c r="G249" s="18">
        <v>1</v>
      </c>
      <c r="H249" s="18"/>
      <c r="I249" s="18"/>
      <c r="J249" s="18"/>
      <c r="K249" s="18"/>
      <c r="L249" s="18"/>
      <c r="M249" s="18"/>
      <c r="N249" s="18"/>
      <c r="O249" s="18"/>
      <c r="P249" s="30">
        <f>SUM(C249:O249)</f>
        <v>2</v>
      </c>
      <c r="Q249" s="34"/>
      <c r="R249" s="51"/>
      <c r="S249" s="19">
        <v>75000</v>
      </c>
      <c r="T249" s="103">
        <f t="shared" ref="T249:T258" si="42">P249*S249</f>
        <v>150000</v>
      </c>
    </row>
    <row r="250" spans="2:20" ht="28.5" customHeight="1" thickBot="1" x14ac:dyDescent="0.25">
      <c r="B250" s="8" t="s">
        <v>277</v>
      </c>
      <c r="C250" s="6" t="s">
        <v>230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30">
        <v>1</v>
      </c>
      <c r="Q250" s="34"/>
      <c r="R250" s="51"/>
      <c r="S250" s="19">
        <v>260000</v>
      </c>
      <c r="T250" s="103">
        <f t="shared" si="42"/>
        <v>260000</v>
      </c>
    </row>
    <row r="251" spans="2:20" ht="27" customHeight="1" x14ac:dyDescent="0.2">
      <c r="B251" s="15" t="s">
        <v>231</v>
      </c>
      <c r="C251" s="6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30">
        <f t="shared" ref="P251:P256" si="43">SUM(C251:O251)</f>
        <v>0</v>
      </c>
      <c r="Q251" s="34"/>
      <c r="R251" s="51"/>
      <c r="S251" s="19"/>
      <c r="T251" s="19"/>
    </row>
    <row r="252" spans="2:20" ht="15" customHeight="1" x14ac:dyDescent="0.2">
      <c r="B252" s="8" t="s">
        <v>232</v>
      </c>
      <c r="C252" s="6" t="s">
        <v>230</v>
      </c>
      <c r="D252" s="18"/>
      <c r="E252" s="18">
        <v>1</v>
      </c>
      <c r="F252" s="18"/>
      <c r="G252" s="18">
        <v>1</v>
      </c>
      <c r="H252" s="18"/>
      <c r="I252" s="18"/>
      <c r="J252" s="18">
        <v>1</v>
      </c>
      <c r="K252" s="18"/>
      <c r="L252" s="18"/>
      <c r="M252" s="18"/>
      <c r="N252" s="18"/>
      <c r="O252" s="18"/>
      <c r="P252" s="30">
        <f t="shared" si="43"/>
        <v>3</v>
      </c>
      <c r="Q252" s="34"/>
      <c r="R252" s="51"/>
      <c r="S252" s="19">
        <v>55000</v>
      </c>
      <c r="T252" s="103">
        <f t="shared" si="42"/>
        <v>165000</v>
      </c>
    </row>
    <row r="253" spans="2:20" ht="15" customHeight="1" thickBot="1" x14ac:dyDescent="0.25">
      <c r="B253" s="8"/>
      <c r="C253" s="6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30">
        <f t="shared" si="43"/>
        <v>0</v>
      </c>
      <c r="Q253" s="34"/>
      <c r="R253" s="51"/>
      <c r="S253" s="19"/>
      <c r="T253" s="19"/>
    </row>
    <row r="254" spans="2:20" ht="15" customHeight="1" x14ac:dyDescent="0.2">
      <c r="B254" s="123" t="s">
        <v>236</v>
      </c>
      <c r="C254" s="6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30">
        <f t="shared" si="43"/>
        <v>0</v>
      </c>
      <c r="Q254" s="34"/>
      <c r="R254" s="51"/>
      <c r="S254" s="19"/>
      <c r="T254" s="19"/>
    </row>
    <row r="255" spans="2:20" ht="15" customHeight="1" x14ac:dyDescent="0.2">
      <c r="B255" s="8" t="s">
        <v>237</v>
      </c>
      <c r="C255" s="53" t="s">
        <v>230</v>
      </c>
      <c r="D255" s="26">
        <v>1</v>
      </c>
      <c r="E255" s="26"/>
      <c r="F255" s="26"/>
      <c r="G255" s="26"/>
      <c r="H255" s="26">
        <v>1</v>
      </c>
      <c r="I255" s="26"/>
      <c r="J255" s="26"/>
      <c r="K255" s="26"/>
      <c r="L255" s="26"/>
      <c r="M255" s="26"/>
      <c r="N255" s="26"/>
      <c r="O255" s="26"/>
      <c r="P255" s="30">
        <f t="shared" si="43"/>
        <v>2</v>
      </c>
      <c r="Q255" s="31"/>
      <c r="R255" s="54"/>
      <c r="S255" s="117">
        <v>25000</v>
      </c>
      <c r="T255" s="124">
        <f t="shared" si="42"/>
        <v>50000</v>
      </c>
    </row>
    <row r="256" spans="2:20" ht="15" customHeight="1" x14ac:dyDescent="0.2">
      <c r="B256" s="8" t="s">
        <v>238</v>
      </c>
      <c r="C256" s="53" t="s">
        <v>230</v>
      </c>
      <c r="D256" s="26">
        <v>1</v>
      </c>
      <c r="E256" s="26"/>
      <c r="F256" s="26"/>
      <c r="G256" s="26"/>
      <c r="H256" s="26">
        <v>1</v>
      </c>
      <c r="I256" s="26"/>
      <c r="J256" s="26"/>
      <c r="K256" s="26"/>
      <c r="L256" s="26"/>
      <c r="M256" s="26"/>
      <c r="N256" s="26"/>
      <c r="O256" s="26"/>
      <c r="P256" s="30">
        <f t="shared" si="43"/>
        <v>2</v>
      </c>
      <c r="Q256" s="31"/>
      <c r="R256" s="54"/>
      <c r="S256" s="117">
        <v>25000</v>
      </c>
      <c r="T256" s="124">
        <f t="shared" si="42"/>
        <v>50000</v>
      </c>
    </row>
    <row r="257" spans="2:20" ht="15" customHeight="1" x14ac:dyDescent="0.2">
      <c r="B257" s="52" t="s">
        <v>239</v>
      </c>
      <c r="C257" s="53" t="s">
        <v>230</v>
      </c>
      <c r="D257" s="18">
        <v>1</v>
      </c>
      <c r="E257" s="18"/>
      <c r="F257" s="18"/>
      <c r="G257" s="18"/>
      <c r="H257" s="18">
        <v>1</v>
      </c>
      <c r="I257" s="18"/>
      <c r="J257" s="18"/>
      <c r="K257" s="18"/>
      <c r="L257" s="18"/>
      <c r="M257" s="18"/>
      <c r="N257" s="18"/>
      <c r="O257" s="18"/>
      <c r="P257" s="31">
        <v>2</v>
      </c>
      <c r="Q257" s="31"/>
      <c r="R257" s="54"/>
      <c r="S257" s="117">
        <v>25000</v>
      </c>
      <c r="T257" s="124">
        <f t="shared" si="42"/>
        <v>50000</v>
      </c>
    </row>
    <row r="258" spans="2:20" ht="15" customHeight="1" thickBot="1" x14ac:dyDescent="0.25">
      <c r="B258" s="52" t="s">
        <v>240</v>
      </c>
      <c r="C258" s="53" t="s">
        <v>230</v>
      </c>
      <c r="D258" s="18">
        <v>1</v>
      </c>
      <c r="E258" s="18"/>
      <c r="F258" s="18"/>
      <c r="G258" s="18"/>
      <c r="H258" s="18">
        <v>1</v>
      </c>
      <c r="I258" s="18"/>
      <c r="J258" s="18"/>
      <c r="K258" s="18"/>
      <c r="L258" s="18"/>
      <c r="M258" s="18"/>
      <c r="N258" s="18"/>
      <c r="O258" s="18"/>
      <c r="P258" s="31">
        <v>2</v>
      </c>
      <c r="Q258" s="31"/>
      <c r="R258" s="54"/>
      <c r="S258" s="117">
        <v>25000</v>
      </c>
      <c r="T258" s="124">
        <f t="shared" si="42"/>
        <v>50000</v>
      </c>
    </row>
    <row r="259" spans="2:20" ht="15" customHeight="1" thickBot="1" x14ac:dyDescent="0.25">
      <c r="B259" s="106" t="s">
        <v>216</v>
      </c>
      <c r="C259" s="9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30"/>
      <c r="Q259" s="34"/>
      <c r="R259" s="25"/>
      <c r="S259" s="29"/>
      <c r="T259" s="22"/>
    </row>
    <row r="260" spans="2:20" ht="15" customHeight="1" x14ac:dyDescent="0.2">
      <c r="B260" s="105" t="s">
        <v>398</v>
      </c>
      <c r="C260" s="6" t="s">
        <v>45</v>
      </c>
      <c r="D260" s="18"/>
      <c r="E260" s="18">
        <v>4</v>
      </c>
      <c r="F260" s="18"/>
      <c r="G260" s="18"/>
      <c r="H260" s="18">
        <v>6</v>
      </c>
      <c r="I260" s="18"/>
      <c r="J260" s="18"/>
      <c r="K260" s="18"/>
      <c r="L260" s="18"/>
      <c r="M260" s="18"/>
      <c r="N260" s="18"/>
      <c r="O260" s="18"/>
      <c r="P260" s="30">
        <v>10</v>
      </c>
      <c r="Q260" s="34"/>
      <c r="R260" s="51"/>
      <c r="S260" s="19">
        <v>7500</v>
      </c>
      <c r="T260" s="19">
        <f t="shared" ref="T260:T267" si="44">P260*S260</f>
        <v>75000</v>
      </c>
    </row>
    <row r="261" spans="2:20" ht="15" customHeight="1" x14ac:dyDescent="0.2">
      <c r="B261" s="8" t="s">
        <v>399</v>
      </c>
      <c r="C261" s="6" t="s">
        <v>45</v>
      </c>
      <c r="D261" s="18">
        <v>1</v>
      </c>
      <c r="E261" s="18">
        <v>2</v>
      </c>
      <c r="F261" s="18"/>
      <c r="G261" s="18">
        <v>1</v>
      </c>
      <c r="H261" s="18">
        <v>4</v>
      </c>
      <c r="I261" s="18"/>
      <c r="J261" s="18"/>
      <c r="K261" s="18"/>
      <c r="L261" s="18"/>
      <c r="M261" s="18"/>
      <c r="N261" s="18"/>
      <c r="O261" s="18"/>
      <c r="P261" s="30">
        <v>10</v>
      </c>
      <c r="Q261" s="34"/>
      <c r="R261" s="51"/>
      <c r="S261" s="19">
        <v>5000</v>
      </c>
      <c r="T261" s="19">
        <f t="shared" si="44"/>
        <v>50000</v>
      </c>
    </row>
    <row r="262" spans="2:20" ht="15" customHeight="1" x14ac:dyDescent="0.2">
      <c r="B262" s="8" t="s">
        <v>400</v>
      </c>
      <c r="C262" s="6" t="s">
        <v>45</v>
      </c>
      <c r="D262" s="18">
        <v>1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30">
        <v>1</v>
      </c>
      <c r="Q262" s="34"/>
      <c r="R262" s="51"/>
      <c r="S262" s="19">
        <v>4500</v>
      </c>
      <c r="T262" s="19">
        <f t="shared" si="44"/>
        <v>4500</v>
      </c>
    </row>
    <row r="263" spans="2:20" ht="15" customHeight="1" x14ac:dyDescent="0.2">
      <c r="B263" s="8" t="s">
        <v>228</v>
      </c>
      <c r="C263" s="6" t="s">
        <v>45</v>
      </c>
      <c r="D263" s="18"/>
      <c r="E263" s="18">
        <v>3</v>
      </c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30">
        <v>3</v>
      </c>
      <c r="Q263" s="34"/>
      <c r="R263" s="51"/>
      <c r="S263" s="19">
        <v>3000</v>
      </c>
      <c r="T263" s="19">
        <f t="shared" si="44"/>
        <v>9000</v>
      </c>
    </row>
    <row r="264" spans="2:20" ht="15" customHeight="1" x14ac:dyDescent="0.2">
      <c r="B264" s="8" t="s">
        <v>401</v>
      </c>
      <c r="C264" s="6" t="s">
        <v>45</v>
      </c>
      <c r="D264" s="18">
        <v>2</v>
      </c>
      <c r="E264" s="18"/>
      <c r="F264" s="18">
        <v>2</v>
      </c>
      <c r="G264" s="18"/>
      <c r="H264" s="18">
        <v>2</v>
      </c>
      <c r="I264" s="18"/>
      <c r="J264" s="18"/>
      <c r="K264" s="18">
        <v>2</v>
      </c>
      <c r="L264" s="18"/>
      <c r="M264" s="18"/>
      <c r="N264" s="18"/>
      <c r="O264" s="18"/>
      <c r="P264" s="30">
        <v>8</v>
      </c>
      <c r="Q264" s="34"/>
      <c r="R264" s="51"/>
      <c r="S264" s="19">
        <v>12000</v>
      </c>
      <c r="T264" s="19">
        <f t="shared" si="44"/>
        <v>96000</v>
      </c>
    </row>
    <row r="265" spans="2:20" ht="15" customHeight="1" x14ac:dyDescent="0.2">
      <c r="B265" s="1" t="s">
        <v>215</v>
      </c>
      <c r="C265" s="107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30"/>
      <c r="Q265" s="34"/>
      <c r="R265" s="25"/>
      <c r="S265" s="29"/>
      <c r="T265" s="29">
        <f t="shared" si="44"/>
        <v>0</v>
      </c>
    </row>
    <row r="266" spans="2:20" ht="15" customHeight="1" x14ac:dyDescent="0.2">
      <c r="B266" s="52" t="s">
        <v>262</v>
      </c>
      <c r="C266" s="53" t="s">
        <v>45</v>
      </c>
      <c r="D266" s="26"/>
      <c r="E266" s="26"/>
      <c r="F266" s="26">
        <v>3</v>
      </c>
      <c r="G266" s="26"/>
      <c r="H266" s="26">
        <v>2</v>
      </c>
      <c r="I266" s="26"/>
      <c r="J266" s="26"/>
      <c r="K266" s="26"/>
      <c r="L266" s="26"/>
      <c r="M266" s="26"/>
      <c r="N266" s="26"/>
      <c r="O266" s="26"/>
      <c r="P266" s="30">
        <v>5</v>
      </c>
      <c r="Q266" s="77"/>
      <c r="R266" s="54"/>
      <c r="S266" s="20">
        <v>15000</v>
      </c>
      <c r="T266" s="99">
        <f t="shared" si="44"/>
        <v>75000</v>
      </c>
    </row>
    <row r="267" spans="2:20" ht="15" customHeight="1" x14ac:dyDescent="0.2">
      <c r="B267" s="52" t="s">
        <v>263</v>
      </c>
      <c r="C267" s="53" t="s">
        <v>20</v>
      </c>
      <c r="D267" s="26">
        <v>1</v>
      </c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30">
        <v>1</v>
      </c>
      <c r="Q267" s="77"/>
      <c r="R267" s="54"/>
      <c r="S267" s="20">
        <v>100000</v>
      </c>
      <c r="T267" s="99">
        <f t="shared" si="44"/>
        <v>100000</v>
      </c>
    </row>
    <row r="268" spans="2:20" ht="15" customHeight="1" x14ac:dyDescent="0.2">
      <c r="B268" s="1" t="s">
        <v>407</v>
      </c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31"/>
      <c r="Q268" s="35"/>
      <c r="R268" s="51"/>
      <c r="S268" s="29"/>
      <c r="T268" s="19"/>
    </row>
    <row r="269" spans="2:20" ht="15" customHeight="1" x14ac:dyDescent="0.2">
      <c r="B269" s="125" t="s">
        <v>210</v>
      </c>
      <c r="C269" s="126" t="s">
        <v>230</v>
      </c>
      <c r="D269" s="127"/>
      <c r="E269" s="127"/>
      <c r="F269" s="127">
        <v>1</v>
      </c>
      <c r="G269" s="127"/>
      <c r="H269" s="127">
        <v>1</v>
      </c>
      <c r="I269" s="127"/>
      <c r="J269" s="127"/>
      <c r="K269" s="127"/>
      <c r="L269" s="127"/>
      <c r="M269" s="127"/>
      <c r="N269" s="127"/>
      <c r="O269" s="127"/>
      <c r="P269" s="128">
        <f t="shared" ref="P269" si="45">SUM(C269:O269)</f>
        <v>2</v>
      </c>
      <c r="Q269" s="129"/>
      <c r="R269" s="130"/>
      <c r="S269" s="131">
        <v>190000</v>
      </c>
      <c r="T269" s="113">
        <f t="shared" ref="T269:T275" si="46">P269*S269</f>
        <v>380000</v>
      </c>
    </row>
    <row r="270" spans="2:20" ht="15" customHeight="1" x14ac:dyDescent="0.2">
      <c r="B270" s="132"/>
      <c r="C270" s="126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28"/>
      <c r="Q270" s="129"/>
      <c r="R270" s="134"/>
      <c r="S270" s="135"/>
      <c r="T270" s="136"/>
    </row>
    <row r="271" spans="2:20" ht="15" customHeight="1" x14ac:dyDescent="0.2">
      <c r="B271" s="1" t="s">
        <v>213</v>
      </c>
      <c r="C271" s="4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30"/>
      <c r="Q271" s="34"/>
      <c r="R271" s="25"/>
      <c r="S271" s="29"/>
      <c r="T271" s="29">
        <f t="shared" si="46"/>
        <v>0</v>
      </c>
    </row>
    <row r="272" spans="2:20" ht="15" customHeight="1" x14ac:dyDescent="0.2">
      <c r="B272" s="8" t="s">
        <v>402</v>
      </c>
      <c r="C272" s="6" t="s">
        <v>45</v>
      </c>
      <c r="D272" s="18"/>
      <c r="E272" s="18">
        <v>2</v>
      </c>
      <c r="F272" s="18">
        <v>1</v>
      </c>
      <c r="G272" s="18"/>
      <c r="H272" s="18"/>
      <c r="I272" s="18">
        <v>2</v>
      </c>
      <c r="J272" s="18"/>
      <c r="K272" s="18"/>
      <c r="L272" s="18"/>
      <c r="M272" s="18"/>
      <c r="N272" s="18"/>
      <c r="O272" s="18"/>
      <c r="P272" s="30">
        <v>5</v>
      </c>
      <c r="Q272" s="34"/>
      <c r="R272" s="51"/>
      <c r="S272" s="19">
        <v>35000</v>
      </c>
      <c r="T272" s="19">
        <f t="shared" si="46"/>
        <v>175000</v>
      </c>
    </row>
    <row r="273" spans="2:20" ht="15" customHeight="1" x14ac:dyDescent="0.2">
      <c r="B273" s="8" t="s">
        <v>403</v>
      </c>
      <c r="C273" s="6" t="s">
        <v>45</v>
      </c>
      <c r="D273" s="18">
        <v>2</v>
      </c>
      <c r="E273" s="18"/>
      <c r="F273" s="18">
        <v>2</v>
      </c>
      <c r="G273" s="18"/>
      <c r="H273" s="18">
        <v>1</v>
      </c>
      <c r="I273" s="18"/>
      <c r="J273" s="18"/>
      <c r="K273" s="18"/>
      <c r="L273" s="18"/>
      <c r="M273" s="18"/>
      <c r="N273" s="18"/>
      <c r="O273" s="18"/>
      <c r="P273" s="30">
        <v>5</v>
      </c>
      <c r="Q273" s="34"/>
      <c r="R273" s="51"/>
      <c r="S273" s="19">
        <v>35000</v>
      </c>
      <c r="T273" s="19">
        <f t="shared" si="46"/>
        <v>175000</v>
      </c>
    </row>
    <row r="274" spans="2:20" ht="15.75" customHeight="1" x14ac:dyDescent="0.2">
      <c r="B274" s="8" t="s">
        <v>214</v>
      </c>
      <c r="C274" s="6" t="s">
        <v>45</v>
      </c>
      <c r="D274" s="18"/>
      <c r="E274" s="18">
        <v>5</v>
      </c>
      <c r="F274" s="18"/>
      <c r="G274" s="18"/>
      <c r="H274" s="18">
        <v>10</v>
      </c>
      <c r="I274" s="18"/>
      <c r="J274" s="18"/>
      <c r="K274" s="18"/>
      <c r="L274" s="18"/>
      <c r="M274" s="18"/>
      <c r="N274" s="18"/>
      <c r="O274" s="18"/>
      <c r="P274" s="30">
        <f t="shared" ref="P274:P275" si="47">SUM(C274:O274)</f>
        <v>15</v>
      </c>
      <c r="Q274" s="34"/>
      <c r="R274" s="51"/>
      <c r="S274" s="19">
        <v>35000</v>
      </c>
      <c r="T274" s="19">
        <f t="shared" si="46"/>
        <v>525000</v>
      </c>
    </row>
    <row r="275" spans="2:20" ht="15" customHeight="1" x14ac:dyDescent="0.2">
      <c r="B275" s="8" t="s">
        <v>404</v>
      </c>
      <c r="C275" s="6" t="s">
        <v>45</v>
      </c>
      <c r="D275" s="18">
        <v>1</v>
      </c>
      <c r="E275" s="18"/>
      <c r="F275" s="18">
        <v>3</v>
      </c>
      <c r="G275" s="18"/>
      <c r="H275" s="18">
        <v>2</v>
      </c>
      <c r="I275" s="18"/>
      <c r="J275" s="18"/>
      <c r="K275" s="18">
        <v>2</v>
      </c>
      <c r="L275" s="18"/>
      <c r="M275" s="18"/>
      <c r="N275" s="18"/>
      <c r="O275" s="18"/>
      <c r="P275" s="30">
        <f t="shared" si="47"/>
        <v>8</v>
      </c>
      <c r="Q275" s="31"/>
      <c r="R275" s="51"/>
      <c r="S275" s="19">
        <v>5000</v>
      </c>
      <c r="T275" s="19">
        <f t="shared" si="46"/>
        <v>40000</v>
      </c>
    </row>
    <row r="276" spans="2:20" ht="15" customHeight="1" x14ac:dyDescent="0.2">
      <c r="B276" s="74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2"/>
      <c r="O276" s="83"/>
      <c r="P276" s="30"/>
      <c r="Q276" s="83"/>
      <c r="R276" s="83"/>
      <c r="S276" s="84"/>
      <c r="T276" s="19"/>
    </row>
    <row r="277" spans="2:20" ht="15" customHeight="1" x14ac:dyDescent="0.2">
      <c r="B277" s="98" t="s">
        <v>220</v>
      </c>
      <c r="C277" s="4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31"/>
      <c r="Q277" s="34"/>
      <c r="R277" s="25"/>
      <c r="S277" s="29"/>
      <c r="T277" s="19"/>
    </row>
    <row r="278" spans="2:20" ht="15" customHeight="1" x14ac:dyDescent="0.2">
      <c r="B278" s="74" t="s">
        <v>221</v>
      </c>
      <c r="C278" s="80" t="s">
        <v>45</v>
      </c>
      <c r="D278" s="81"/>
      <c r="E278" s="81"/>
      <c r="F278" s="81" t="s">
        <v>47</v>
      </c>
      <c r="G278" s="81"/>
      <c r="H278" s="81"/>
      <c r="I278" s="81"/>
      <c r="J278" s="81"/>
      <c r="K278" s="81"/>
      <c r="L278" s="81"/>
      <c r="M278" s="81"/>
      <c r="N278" s="82"/>
      <c r="O278" s="83"/>
      <c r="P278" s="30">
        <v>1</v>
      </c>
      <c r="Q278" s="83"/>
      <c r="R278" s="83"/>
      <c r="S278" s="84">
        <v>50000</v>
      </c>
      <c r="T278" s="19">
        <f t="shared" ref="T278:T314" si="48">P278*S278</f>
        <v>50000</v>
      </c>
    </row>
    <row r="279" spans="2:20" ht="15" customHeight="1" x14ac:dyDescent="0.2">
      <c r="B279" s="74" t="s">
        <v>224</v>
      </c>
      <c r="C279" s="80" t="s">
        <v>45</v>
      </c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2"/>
      <c r="O279" s="83"/>
      <c r="P279" s="30"/>
      <c r="Q279" s="83"/>
      <c r="R279" s="83"/>
      <c r="S279" s="84">
        <v>50000</v>
      </c>
      <c r="T279" s="19">
        <f t="shared" si="48"/>
        <v>0</v>
      </c>
    </row>
    <row r="280" spans="2:20" ht="15" customHeight="1" x14ac:dyDescent="0.2">
      <c r="B280" s="74" t="s">
        <v>223</v>
      </c>
      <c r="C280" s="80" t="s">
        <v>45</v>
      </c>
      <c r="D280" s="81"/>
      <c r="E280" s="81"/>
      <c r="F280" s="81"/>
      <c r="G280" s="81"/>
      <c r="H280" s="81" t="s">
        <v>47</v>
      </c>
      <c r="I280" s="81"/>
      <c r="J280" s="81"/>
      <c r="K280" s="81"/>
      <c r="L280" s="81"/>
      <c r="M280" s="81"/>
      <c r="N280" s="82"/>
      <c r="O280" s="83"/>
      <c r="P280" s="30">
        <v>1</v>
      </c>
      <c r="Q280" s="83"/>
      <c r="R280" s="83"/>
      <c r="S280" s="84">
        <v>50000</v>
      </c>
      <c r="T280" s="19">
        <f t="shared" si="48"/>
        <v>50000</v>
      </c>
    </row>
    <row r="281" spans="2:20" ht="15" customHeight="1" x14ac:dyDescent="0.2">
      <c r="B281" s="74" t="s">
        <v>222</v>
      </c>
      <c r="C281" s="80" t="s">
        <v>45</v>
      </c>
      <c r="D281" s="81"/>
      <c r="E281" s="81"/>
      <c r="F281" s="81"/>
      <c r="G281" s="81" t="s">
        <v>47</v>
      </c>
      <c r="H281" s="81"/>
      <c r="I281" s="81"/>
      <c r="J281" s="81"/>
      <c r="K281" s="81"/>
      <c r="L281" s="81"/>
      <c r="M281" s="81"/>
      <c r="N281" s="82"/>
      <c r="O281" s="83"/>
      <c r="P281" s="30">
        <v>1</v>
      </c>
      <c r="Q281" s="83"/>
      <c r="R281" s="83"/>
      <c r="S281" s="84">
        <v>50000</v>
      </c>
      <c r="T281" s="19">
        <f t="shared" si="48"/>
        <v>50000</v>
      </c>
    </row>
    <row r="282" spans="2:20" ht="15" customHeight="1" x14ac:dyDescent="0.2">
      <c r="B282" s="74" t="s">
        <v>225</v>
      </c>
      <c r="C282" s="80" t="s">
        <v>45</v>
      </c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2"/>
      <c r="O282" s="83"/>
      <c r="P282" s="30"/>
      <c r="Q282" s="83"/>
      <c r="R282" s="83"/>
      <c r="S282" s="84">
        <v>150000</v>
      </c>
      <c r="T282" s="19">
        <f t="shared" si="48"/>
        <v>0</v>
      </c>
    </row>
    <row r="283" spans="2:20" ht="13.5" x14ac:dyDescent="0.2">
      <c r="B283" s="138" t="s">
        <v>233</v>
      </c>
      <c r="C283" s="80" t="s">
        <v>45</v>
      </c>
      <c r="D283" s="81"/>
      <c r="E283" s="81" t="s">
        <v>47</v>
      </c>
      <c r="F283" s="81"/>
      <c r="G283" s="81" t="s">
        <v>47</v>
      </c>
      <c r="H283" s="81"/>
      <c r="I283" s="81"/>
      <c r="J283" s="81" t="s">
        <v>47</v>
      </c>
      <c r="K283" s="81"/>
      <c r="L283" s="81" t="s">
        <v>47</v>
      </c>
      <c r="M283" s="81"/>
      <c r="N283" s="82"/>
      <c r="O283" s="83"/>
      <c r="P283" s="30">
        <v>2</v>
      </c>
      <c r="Q283" s="83"/>
      <c r="R283" s="83"/>
      <c r="S283" s="84">
        <v>125000</v>
      </c>
      <c r="T283" s="19">
        <f t="shared" si="48"/>
        <v>250000</v>
      </c>
    </row>
    <row r="284" spans="2:20" ht="15" customHeight="1" x14ac:dyDescent="0.2">
      <c r="B284" s="74" t="s">
        <v>234</v>
      </c>
      <c r="C284" s="80" t="s">
        <v>45</v>
      </c>
      <c r="D284" s="81"/>
      <c r="E284" s="81"/>
      <c r="F284" s="81"/>
      <c r="G284" s="81" t="s">
        <v>47</v>
      </c>
      <c r="H284" s="81"/>
      <c r="I284" s="81"/>
      <c r="J284" s="81" t="s">
        <v>47</v>
      </c>
      <c r="K284" s="81"/>
      <c r="L284" s="81" t="s">
        <v>47</v>
      </c>
      <c r="M284" s="81"/>
      <c r="N284" s="82"/>
      <c r="O284" s="83"/>
      <c r="P284" s="30">
        <v>1</v>
      </c>
      <c r="Q284" s="83"/>
      <c r="R284" s="83"/>
      <c r="S284" s="84">
        <v>150000</v>
      </c>
      <c r="T284" s="19">
        <f t="shared" si="48"/>
        <v>150000</v>
      </c>
    </row>
    <row r="285" spans="2:20" ht="15" customHeight="1" x14ac:dyDescent="0.2">
      <c r="B285" s="74" t="s">
        <v>235</v>
      </c>
      <c r="C285" s="80" t="s">
        <v>45</v>
      </c>
      <c r="D285" s="81"/>
      <c r="E285" s="81" t="s">
        <v>47</v>
      </c>
      <c r="F285" s="81"/>
      <c r="G285" s="81" t="s">
        <v>47</v>
      </c>
      <c r="H285" s="81"/>
      <c r="I285" s="81"/>
      <c r="J285" s="81"/>
      <c r="K285" s="81"/>
      <c r="L285" s="81"/>
      <c r="M285" s="81"/>
      <c r="N285" s="82"/>
      <c r="O285" s="83"/>
      <c r="P285" s="30">
        <v>2</v>
      </c>
      <c r="Q285" s="83"/>
      <c r="R285" s="83"/>
      <c r="S285" s="84">
        <v>50000</v>
      </c>
      <c r="T285" s="19">
        <f t="shared" si="48"/>
        <v>100000</v>
      </c>
    </row>
    <row r="286" spans="2:20" ht="15" customHeight="1" x14ac:dyDescent="0.2">
      <c r="B286" s="74" t="s">
        <v>249</v>
      </c>
      <c r="C286" s="80" t="s">
        <v>45</v>
      </c>
      <c r="D286" s="81"/>
      <c r="E286" s="81" t="s">
        <v>250</v>
      </c>
      <c r="F286" s="81"/>
      <c r="G286" s="81"/>
      <c r="H286" s="81" t="s">
        <v>250</v>
      </c>
      <c r="I286" s="81"/>
      <c r="J286" s="81"/>
      <c r="K286" s="81" t="s">
        <v>250</v>
      </c>
      <c r="L286" s="81"/>
      <c r="M286" s="81"/>
      <c r="N286" s="82"/>
      <c r="O286" s="83"/>
      <c r="P286" s="30">
        <v>6</v>
      </c>
      <c r="Q286" s="83"/>
      <c r="R286" s="83"/>
      <c r="S286" s="84">
        <v>20000</v>
      </c>
      <c r="T286" s="19">
        <f t="shared" si="48"/>
        <v>120000</v>
      </c>
    </row>
    <row r="287" spans="2:20" ht="15" customHeight="1" x14ac:dyDescent="0.2">
      <c r="B287" s="74" t="s">
        <v>251</v>
      </c>
      <c r="C287" s="80" t="s">
        <v>45</v>
      </c>
      <c r="D287" s="81"/>
      <c r="E287" s="81"/>
      <c r="F287" s="81" t="s">
        <v>252</v>
      </c>
      <c r="G287" s="81"/>
      <c r="H287" s="81"/>
      <c r="I287" s="81"/>
      <c r="J287" s="81"/>
      <c r="K287" s="81" t="s">
        <v>252</v>
      </c>
      <c r="L287" s="81"/>
      <c r="M287" s="81"/>
      <c r="N287" s="82"/>
      <c r="O287" s="83"/>
      <c r="P287" s="30">
        <v>6</v>
      </c>
      <c r="Q287" s="83"/>
      <c r="R287" s="83"/>
      <c r="S287" s="84">
        <v>10000</v>
      </c>
      <c r="T287" s="19">
        <f t="shared" si="48"/>
        <v>60000</v>
      </c>
    </row>
    <row r="288" spans="2:20" ht="15" customHeight="1" x14ac:dyDescent="0.2">
      <c r="B288" s="74" t="s">
        <v>253</v>
      </c>
      <c r="C288" s="80" t="s">
        <v>45</v>
      </c>
      <c r="D288" s="81"/>
      <c r="E288" s="81" t="s">
        <v>47</v>
      </c>
      <c r="F288" s="81"/>
      <c r="G288" s="81"/>
      <c r="H288" s="81"/>
      <c r="I288" s="81"/>
      <c r="J288" s="81"/>
      <c r="K288" s="81"/>
      <c r="L288" s="81"/>
      <c r="M288" s="81"/>
      <c r="N288" s="82"/>
      <c r="O288" s="83"/>
      <c r="P288" s="30">
        <v>1</v>
      </c>
      <c r="Q288" s="83"/>
      <c r="R288" s="83"/>
      <c r="S288" s="84">
        <v>30000</v>
      </c>
      <c r="T288" s="19">
        <f t="shared" si="48"/>
        <v>30000</v>
      </c>
    </row>
    <row r="289" spans="2:20" ht="15" customHeight="1" x14ac:dyDescent="0.2">
      <c r="B289" s="74" t="s">
        <v>254</v>
      </c>
      <c r="C289" s="80" t="s">
        <v>45</v>
      </c>
      <c r="D289" s="81" t="s">
        <v>47</v>
      </c>
      <c r="E289" s="81"/>
      <c r="F289" s="81"/>
      <c r="G289" s="81"/>
      <c r="H289" s="81"/>
      <c r="I289" s="81"/>
      <c r="J289" s="81"/>
      <c r="K289" s="81"/>
      <c r="L289" s="81"/>
      <c r="M289" s="81"/>
      <c r="N289" s="82"/>
      <c r="O289" s="83"/>
      <c r="P289" s="30">
        <v>1</v>
      </c>
      <c r="Q289" s="83"/>
      <c r="R289" s="83"/>
      <c r="S289" s="84">
        <v>100000</v>
      </c>
      <c r="T289" s="19">
        <f t="shared" si="48"/>
        <v>100000</v>
      </c>
    </row>
    <row r="290" spans="2:20" ht="15" customHeight="1" x14ac:dyDescent="0.2">
      <c r="B290" s="74" t="s">
        <v>255</v>
      </c>
      <c r="C290" s="80" t="s">
        <v>45</v>
      </c>
      <c r="D290" s="81" t="s">
        <v>47</v>
      </c>
      <c r="E290" s="81"/>
      <c r="F290" s="81"/>
      <c r="G290" s="81"/>
      <c r="H290" s="81"/>
      <c r="I290" s="81"/>
      <c r="J290" s="81"/>
      <c r="K290" s="81"/>
      <c r="L290" s="81"/>
      <c r="M290" s="81"/>
      <c r="N290" s="82"/>
      <c r="O290" s="83"/>
      <c r="P290" s="30">
        <v>1</v>
      </c>
      <c r="Q290" s="83"/>
      <c r="R290" s="83"/>
      <c r="S290" s="84">
        <v>30000</v>
      </c>
      <c r="T290" s="19">
        <f t="shared" si="48"/>
        <v>30000</v>
      </c>
    </row>
    <row r="291" spans="2:20" ht="15" customHeight="1" x14ac:dyDescent="0.2">
      <c r="B291" s="74" t="s">
        <v>256</v>
      </c>
      <c r="C291" s="80" t="s">
        <v>45</v>
      </c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2"/>
      <c r="O291" s="83"/>
      <c r="P291" s="30"/>
      <c r="Q291" s="83"/>
      <c r="R291" s="83"/>
      <c r="S291" s="84">
        <v>20000</v>
      </c>
      <c r="T291" s="19">
        <f t="shared" si="48"/>
        <v>0</v>
      </c>
    </row>
    <row r="292" spans="2:20" ht="25.5" customHeight="1" x14ac:dyDescent="0.2">
      <c r="B292" s="121" t="s">
        <v>275</v>
      </c>
      <c r="C292" s="122" t="s">
        <v>45</v>
      </c>
      <c r="D292" s="122"/>
      <c r="E292" s="122"/>
      <c r="F292" s="122" t="s">
        <v>47</v>
      </c>
      <c r="G292" s="122"/>
      <c r="H292" s="122"/>
      <c r="I292" s="122"/>
      <c r="J292" s="122"/>
      <c r="K292" s="122"/>
      <c r="L292" s="122"/>
      <c r="M292" s="122"/>
      <c r="N292" s="121"/>
      <c r="O292" s="115"/>
      <c r="P292" s="114"/>
      <c r="Q292" s="115"/>
      <c r="R292" s="115"/>
      <c r="S292" s="116">
        <v>6000000</v>
      </c>
      <c r="T292" s="19">
        <f t="shared" si="48"/>
        <v>0</v>
      </c>
    </row>
    <row r="293" spans="2:20" ht="15" customHeight="1" x14ac:dyDescent="0.2">
      <c r="B293" s="74" t="s">
        <v>267</v>
      </c>
      <c r="C293" s="80" t="s">
        <v>45</v>
      </c>
      <c r="D293" s="81"/>
      <c r="E293" s="81"/>
      <c r="F293" s="81" t="s">
        <v>47</v>
      </c>
      <c r="G293" s="81"/>
      <c r="H293" s="81"/>
      <c r="I293" s="81"/>
      <c r="J293" s="81"/>
      <c r="K293" s="81"/>
      <c r="L293" s="81"/>
      <c r="M293" s="81"/>
      <c r="N293" s="82"/>
      <c r="O293" s="83"/>
      <c r="P293" s="30">
        <v>1</v>
      </c>
      <c r="Q293" s="83"/>
      <c r="R293" s="83"/>
      <c r="S293" s="84">
        <v>50000</v>
      </c>
      <c r="T293" s="19">
        <f t="shared" si="48"/>
        <v>50000</v>
      </c>
    </row>
    <row r="294" spans="2:20" ht="15" customHeight="1" x14ac:dyDescent="0.2">
      <c r="B294" s="74" t="s">
        <v>268</v>
      </c>
      <c r="C294" s="80" t="s">
        <v>45</v>
      </c>
      <c r="D294" s="81"/>
      <c r="E294" s="81"/>
      <c r="F294" s="81"/>
      <c r="G294" s="81" t="s">
        <v>47</v>
      </c>
      <c r="H294" s="81"/>
      <c r="I294" s="81"/>
      <c r="J294" s="81"/>
      <c r="K294" s="81"/>
      <c r="L294" s="81"/>
      <c r="M294" s="81"/>
      <c r="N294" s="82"/>
      <c r="O294" s="83"/>
      <c r="P294" s="30">
        <v>1</v>
      </c>
      <c r="Q294" s="83"/>
      <c r="R294" s="83"/>
      <c r="S294" s="84">
        <v>50000</v>
      </c>
      <c r="T294" s="19">
        <f t="shared" si="48"/>
        <v>50000</v>
      </c>
    </row>
    <row r="295" spans="2:20" ht="15" customHeight="1" x14ac:dyDescent="0.2">
      <c r="B295" s="74" t="s">
        <v>269</v>
      </c>
      <c r="C295" s="80" t="s">
        <v>45</v>
      </c>
      <c r="D295" s="81"/>
      <c r="E295" s="81"/>
      <c r="F295" s="81"/>
      <c r="G295" s="81" t="s">
        <v>47</v>
      </c>
      <c r="H295" s="81"/>
      <c r="I295" s="81"/>
      <c r="J295" s="81"/>
      <c r="K295" s="81"/>
      <c r="L295" s="81"/>
      <c r="M295" s="81"/>
      <c r="N295" s="82"/>
      <c r="O295" s="83"/>
      <c r="P295" s="30">
        <v>1</v>
      </c>
      <c r="Q295" s="83"/>
      <c r="R295" s="83"/>
      <c r="S295" s="84">
        <v>50000</v>
      </c>
      <c r="T295" s="19">
        <f t="shared" si="48"/>
        <v>50000</v>
      </c>
    </row>
    <row r="296" spans="2:20" ht="15" customHeight="1" x14ac:dyDescent="0.2">
      <c r="B296" s="74" t="s">
        <v>270</v>
      </c>
      <c r="C296" s="80" t="s">
        <v>45</v>
      </c>
      <c r="D296" s="81"/>
      <c r="E296" s="81"/>
      <c r="F296" s="81"/>
      <c r="G296" s="81" t="s">
        <v>47</v>
      </c>
      <c r="H296" s="81"/>
      <c r="I296" s="81"/>
      <c r="J296" s="81"/>
      <c r="K296" s="81"/>
      <c r="L296" s="81"/>
      <c r="M296" s="81"/>
      <c r="N296" s="82"/>
      <c r="O296" s="83"/>
      <c r="P296" s="30"/>
      <c r="Q296" s="83"/>
      <c r="R296" s="83"/>
      <c r="S296" s="84">
        <v>200000</v>
      </c>
      <c r="T296" s="19">
        <f t="shared" si="48"/>
        <v>0</v>
      </c>
    </row>
    <row r="297" spans="2:20" ht="15" customHeight="1" x14ac:dyDescent="0.2">
      <c r="B297" s="104" t="s">
        <v>271</v>
      </c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2"/>
      <c r="O297" s="83"/>
      <c r="P297" s="30"/>
      <c r="Q297" s="83"/>
      <c r="R297" s="83"/>
      <c r="S297" s="84"/>
      <c r="T297" s="19">
        <f>SUM(T278:T296)</f>
        <v>1140000</v>
      </c>
    </row>
    <row r="298" spans="2:20" ht="8.25" hidden="1" customHeight="1" x14ac:dyDescent="0.2">
      <c r="B298" s="74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2"/>
      <c r="O298" s="83"/>
      <c r="P298" s="30"/>
      <c r="Q298" s="83"/>
      <c r="R298" s="83"/>
      <c r="S298" s="84"/>
      <c r="T298" s="19"/>
    </row>
    <row r="299" spans="2:20" ht="27.75" customHeight="1" x14ac:dyDescent="0.2">
      <c r="B299" s="161" t="s">
        <v>274</v>
      </c>
      <c r="C299" s="162"/>
      <c r="D299" s="162"/>
      <c r="E299" s="163"/>
      <c r="F299" s="81"/>
      <c r="G299" s="81"/>
      <c r="H299" s="81"/>
      <c r="I299" s="81"/>
      <c r="J299" s="81"/>
      <c r="K299" s="81"/>
      <c r="L299" s="81"/>
      <c r="M299" s="81"/>
      <c r="N299" s="82"/>
      <c r="O299" s="83"/>
      <c r="P299" s="30"/>
      <c r="Q299" s="83"/>
      <c r="R299" s="83"/>
      <c r="S299" s="84"/>
      <c r="T299" s="19"/>
    </row>
    <row r="300" spans="2:20" ht="27.75" customHeight="1" x14ac:dyDescent="0.2">
      <c r="B300" s="74" t="s">
        <v>241</v>
      </c>
      <c r="C300" s="80" t="s">
        <v>242</v>
      </c>
      <c r="D300" s="81"/>
      <c r="E300" s="81"/>
      <c r="F300" s="81" t="s">
        <v>47</v>
      </c>
      <c r="G300" s="81"/>
      <c r="H300" s="81"/>
      <c r="I300" s="81"/>
      <c r="J300" s="81" t="s">
        <v>47</v>
      </c>
      <c r="K300" s="81"/>
      <c r="L300" s="81"/>
      <c r="M300" s="81"/>
      <c r="N300" s="82"/>
      <c r="O300" s="83"/>
      <c r="P300" s="114">
        <v>2</v>
      </c>
      <c r="Q300" s="115"/>
      <c r="R300" s="115"/>
      <c r="S300" s="116">
        <v>8000000</v>
      </c>
      <c r="T300" s="117">
        <f t="shared" si="48"/>
        <v>16000000</v>
      </c>
    </row>
    <row r="301" spans="2:20" ht="15" customHeight="1" x14ac:dyDescent="0.2">
      <c r="B301" s="74" t="s">
        <v>243</v>
      </c>
      <c r="C301" s="80" t="s">
        <v>242</v>
      </c>
      <c r="D301" s="81"/>
      <c r="E301" s="81"/>
      <c r="F301" s="81" t="s">
        <v>47</v>
      </c>
      <c r="G301" s="81"/>
      <c r="H301" s="81"/>
      <c r="I301" s="81"/>
      <c r="J301" s="81" t="s">
        <v>47</v>
      </c>
      <c r="K301" s="81"/>
      <c r="L301" s="81"/>
      <c r="M301" s="81"/>
      <c r="N301" s="82"/>
      <c r="O301" s="83"/>
      <c r="P301" s="114">
        <v>2</v>
      </c>
      <c r="Q301" s="115"/>
      <c r="R301" s="115"/>
      <c r="S301" s="116">
        <v>5000000</v>
      </c>
      <c r="T301" s="117">
        <f t="shared" si="48"/>
        <v>10000000</v>
      </c>
    </row>
    <row r="302" spans="2:20" ht="15" customHeight="1" x14ac:dyDescent="0.2">
      <c r="B302" s="74" t="s">
        <v>244</v>
      </c>
      <c r="C302" s="80" t="s">
        <v>242</v>
      </c>
      <c r="D302" s="81"/>
      <c r="E302" s="81" t="s">
        <v>47</v>
      </c>
      <c r="F302" s="81"/>
      <c r="G302" s="81"/>
      <c r="H302" s="81" t="s">
        <v>47</v>
      </c>
      <c r="I302" s="81"/>
      <c r="J302" s="81"/>
      <c r="K302" s="81" t="s">
        <v>47</v>
      </c>
      <c r="L302" s="81"/>
      <c r="M302" s="81"/>
      <c r="N302" s="82" t="s">
        <v>47</v>
      </c>
      <c r="O302" s="83"/>
      <c r="P302" s="114">
        <v>4</v>
      </c>
      <c r="Q302" s="115"/>
      <c r="R302" s="115"/>
      <c r="S302" s="116">
        <v>150000</v>
      </c>
      <c r="T302" s="117">
        <f t="shared" si="48"/>
        <v>600000</v>
      </c>
    </row>
    <row r="303" spans="2:20" ht="15" customHeight="1" x14ac:dyDescent="0.2">
      <c r="B303" s="74" t="s">
        <v>245</v>
      </c>
      <c r="C303" s="80" t="s">
        <v>242</v>
      </c>
      <c r="D303" s="81"/>
      <c r="E303" s="81"/>
      <c r="F303" s="81"/>
      <c r="G303" s="81"/>
      <c r="H303" s="81"/>
      <c r="I303" s="81" t="s">
        <v>47</v>
      </c>
      <c r="J303" s="81"/>
      <c r="K303" s="81"/>
      <c r="L303" s="81"/>
      <c r="M303" s="81"/>
      <c r="N303" s="82"/>
      <c r="O303" s="83"/>
      <c r="P303" s="114">
        <v>1</v>
      </c>
      <c r="Q303" s="115"/>
      <c r="R303" s="115"/>
      <c r="S303" s="116">
        <v>150000</v>
      </c>
      <c r="T303" s="117">
        <f t="shared" si="48"/>
        <v>150000</v>
      </c>
    </row>
    <row r="304" spans="2:20" ht="15" customHeight="1" x14ac:dyDescent="0.2">
      <c r="B304" s="74" t="s">
        <v>246</v>
      </c>
      <c r="C304" s="80" t="s">
        <v>242</v>
      </c>
      <c r="D304" s="81"/>
      <c r="E304" s="81"/>
      <c r="F304" s="81"/>
      <c r="G304" s="81"/>
      <c r="H304" s="81"/>
      <c r="I304" s="81" t="s">
        <v>47</v>
      </c>
      <c r="J304" s="81"/>
      <c r="K304" s="81"/>
      <c r="L304" s="81"/>
      <c r="M304" s="81"/>
      <c r="N304" s="82"/>
      <c r="O304" s="83"/>
      <c r="P304" s="114">
        <v>1</v>
      </c>
      <c r="Q304" s="115"/>
      <c r="R304" s="115"/>
      <c r="S304" s="116">
        <v>200000</v>
      </c>
      <c r="T304" s="117">
        <f t="shared" si="48"/>
        <v>200000</v>
      </c>
    </row>
    <row r="305" spans="2:20" ht="15" customHeight="1" x14ac:dyDescent="0.2">
      <c r="B305" s="74" t="s">
        <v>247</v>
      </c>
      <c r="C305" s="80" t="s">
        <v>242</v>
      </c>
      <c r="D305" s="81"/>
      <c r="E305" s="81"/>
      <c r="F305" s="81" t="s">
        <v>47</v>
      </c>
      <c r="G305" s="81"/>
      <c r="H305" s="81"/>
      <c r="I305" s="81"/>
      <c r="J305" s="81"/>
      <c r="K305" s="81"/>
      <c r="L305" s="81"/>
      <c r="M305" s="81"/>
      <c r="N305" s="82"/>
      <c r="O305" s="83"/>
      <c r="P305" s="114">
        <v>1</v>
      </c>
      <c r="Q305" s="115"/>
      <c r="R305" s="115"/>
      <c r="S305" s="116">
        <v>60000</v>
      </c>
      <c r="T305" s="117">
        <f t="shared" si="48"/>
        <v>60000</v>
      </c>
    </row>
    <row r="306" spans="2:20" ht="15" customHeight="1" x14ac:dyDescent="0.2">
      <c r="B306" s="74" t="s">
        <v>248</v>
      </c>
      <c r="C306" s="80" t="s">
        <v>242</v>
      </c>
      <c r="D306" s="81"/>
      <c r="E306" s="81"/>
      <c r="F306" s="81" t="s">
        <v>47</v>
      </c>
      <c r="G306" s="81"/>
      <c r="H306" s="81" t="s">
        <v>47</v>
      </c>
      <c r="I306" s="81"/>
      <c r="J306" s="81" t="s">
        <v>47</v>
      </c>
      <c r="K306" s="81"/>
      <c r="L306" s="81" t="s">
        <v>47</v>
      </c>
      <c r="M306" s="81"/>
      <c r="N306" s="82" t="s">
        <v>47</v>
      </c>
      <c r="O306" s="83"/>
      <c r="P306" s="114">
        <v>5</v>
      </c>
      <c r="Q306" s="115"/>
      <c r="R306" s="115"/>
      <c r="S306" s="116">
        <v>50000</v>
      </c>
      <c r="T306" s="117">
        <f t="shared" si="48"/>
        <v>250000</v>
      </c>
    </row>
    <row r="307" spans="2:20" ht="15" customHeight="1" x14ac:dyDescent="0.2">
      <c r="B307" s="104" t="s">
        <v>271</v>
      </c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2"/>
      <c r="O307" s="83"/>
      <c r="P307" s="30"/>
      <c r="Q307" s="83"/>
      <c r="R307" s="83"/>
      <c r="S307" s="84"/>
      <c r="T307" s="103">
        <f>SUM(T300:T306)</f>
        <v>27260000</v>
      </c>
    </row>
    <row r="308" spans="2:20" ht="15" customHeight="1" x14ac:dyDescent="0.2">
      <c r="B308" s="74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2"/>
      <c r="O308" s="83"/>
      <c r="P308" s="30"/>
      <c r="Q308" s="83"/>
      <c r="R308" s="83"/>
      <c r="S308" s="84"/>
      <c r="T308" s="19">
        <f t="shared" si="48"/>
        <v>0</v>
      </c>
    </row>
    <row r="309" spans="2:20" ht="15" customHeight="1" x14ac:dyDescent="0.2">
      <c r="B309" s="98" t="s">
        <v>257</v>
      </c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2"/>
      <c r="O309" s="83"/>
      <c r="P309" s="30"/>
      <c r="Q309" s="83"/>
      <c r="R309" s="83"/>
      <c r="S309" s="84"/>
      <c r="T309" s="19">
        <f t="shared" si="48"/>
        <v>0</v>
      </c>
    </row>
    <row r="310" spans="2:20" ht="15" customHeight="1" x14ac:dyDescent="0.2">
      <c r="B310" s="120" t="s">
        <v>258</v>
      </c>
      <c r="C310" s="80" t="s">
        <v>45</v>
      </c>
      <c r="D310" s="81" t="s">
        <v>47</v>
      </c>
      <c r="E310" s="81"/>
      <c r="F310" s="81"/>
      <c r="G310" s="81"/>
      <c r="H310" s="81"/>
      <c r="I310" s="81"/>
      <c r="J310" s="81"/>
      <c r="K310" s="81"/>
      <c r="L310" s="81"/>
      <c r="M310" s="81"/>
      <c r="N310" s="82"/>
      <c r="O310" s="83"/>
      <c r="P310" s="90">
        <v>1</v>
      </c>
      <c r="Q310" s="118"/>
      <c r="R310" s="118"/>
      <c r="S310" s="119">
        <v>1800000</v>
      </c>
      <c r="T310" s="89">
        <f t="shared" si="48"/>
        <v>1800000</v>
      </c>
    </row>
    <row r="311" spans="2:20" ht="18.600000000000001" customHeight="1" x14ac:dyDescent="0.2">
      <c r="B311" s="74" t="s">
        <v>259</v>
      </c>
      <c r="C311" s="80" t="s">
        <v>45</v>
      </c>
      <c r="D311" s="81" t="s">
        <v>47</v>
      </c>
      <c r="E311" s="81"/>
      <c r="F311" s="81"/>
      <c r="G311" s="81"/>
      <c r="H311" s="81"/>
      <c r="I311" s="81"/>
      <c r="J311" s="81"/>
      <c r="K311" s="81"/>
      <c r="L311" s="81"/>
      <c r="M311" s="81"/>
      <c r="N311" s="82"/>
      <c r="O311" s="83"/>
      <c r="P311" s="114">
        <v>1</v>
      </c>
      <c r="Q311" s="115"/>
      <c r="R311" s="115"/>
      <c r="S311" s="116">
        <v>1200000</v>
      </c>
      <c r="T311" s="117">
        <f t="shared" si="48"/>
        <v>1200000</v>
      </c>
    </row>
    <row r="312" spans="2:20" ht="15" customHeight="1" x14ac:dyDescent="0.2">
      <c r="B312" s="74" t="s">
        <v>260</v>
      </c>
      <c r="C312" s="80" t="s">
        <v>45</v>
      </c>
      <c r="D312" s="81"/>
      <c r="E312" s="81"/>
      <c r="F312" s="81" t="s">
        <v>47</v>
      </c>
      <c r="G312" s="81"/>
      <c r="H312" s="81"/>
      <c r="I312" s="81"/>
      <c r="J312" s="81"/>
      <c r="K312" s="81" t="s">
        <v>47</v>
      </c>
      <c r="L312" s="81"/>
      <c r="M312" s="81"/>
      <c r="N312" s="82"/>
      <c r="O312" s="83"/>
      <c r="P312" s="114">
        <v>2</v>
      </c>
      <c r="Q312" s="115"/>
      <c r="R312" s="115"/>
      <c r="S312" s="116">
        <v>60000</v>
      </c>
      <c r="T312" s="117">
        <f t="shared" si="48"/>
        <v>120000</v>
      </c>
    </row>
    <row r="313" spans="2:20" ht="15" customHeight="1" x14ac:dyDescent="0.2">
      <c r="B313" s="74" t="s">
        <v>261</v>
      </c>
      <c r="C313" s="80" t="s">
        <v>45</v>
      </c>
      <c r="D313" s="81"/>
      <c r="E313" s="81"/>
      <c r="F313" s="81" t="s">
        <v>47</v>
      </c>
      <c r="G313" s="81"/>
      <c r="H313" s="81"/>
      <c r="I313" s="81"/>
      <c r="J313" s="81"/>
      <c r="K313" s="81"/>
      <c r="L313" s="81"/>
      <c r="M313" s="81"/>
      <c r="N313" s="82"/>
      <c r="O313" s="83"/>
      <c r="P313" s="114">
        <v>1</v>
      </c>
      <c r="Q313" s="115"/>
      <c r="R313" s="115"/>
      <c r="S313" s="116">
        <v>80000</v>
      </c>
      <c r="T313" s="117">
        <f t="shared" si="48"/>
        <v>80000</v>
      </c>
    </row>
    <row r="314" spans="2:20" ht="15" customHeight="1" x14ac:dyDescent="0.2">
      <c r="B314" s="74" t="s">
        <v>266</v>
      </c>
      <c r="C314" s="80" t="s">
        <v>45</v>
      </c>
      <c r="D314" s="81"/>
      <c r="E314" s="81"/>
      <c r="F314" s="81"/>
      <c r="G314" s="81"/>
      <c r="H314" s="81" t="s">
        <v>47</v>
      </c>
      <c r="I314" s="81"/>
      <c r="J314" s="81"/>
      <c r="K314" s="81"/>
      <c r="L314" s="81"/>
      <c r="M314" s="81"/>
      <c r="N314" s="82"/>
      <c r="O314" s="83"/>
      <c r="P314" s="114">
        <v>1</v>
      </c>
      <c r="Q314" s="115"/>
      <c r="R314" s="115"/>
      <c r="S314" s="116">
        <v>400000</v>
      </c>
      <c r="T314" s="117">
        <f t="shared" si="48"/>
        <v>400000</v>
      </c>
    </row>
    <row r="315" spans="2:20" s="59" customFormat="1" ht="15" customHeight="1" x14ac:dyDescent="0.2">
      <c r="B315" s="104" t="s">
        <v>271</v>
      </c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2"/>
      <c r="O315" s="83"/>
      <c r="P315" s="30"/>
      <c r="Q315" s="83"/>
      <c r="R315" s="83"/>
      <c r="S315" s="84"/>
      <c r="T315" s="103">
        <f>SUM(T308:T314)</f>
        <v>3600000</v>
      </c>
    </row>
    <row r="316" spans="2:20" s="59" customFormat="1" ht="15" customHeight="1" x14ac:dyDescent="0.2">
      <c r="B316" s="74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2"/>
      <c r="O316" s="83"/>
      <c r="P316" s="30"/>
      <c r="Q316" s="83"/>
      <c r="R316" s="83"/>
      <c r="S316" s="84"/>
      <c r="T316" s="19"/>
    </row>
    <row r="317" spans="2:20" s="59" customFormat="1" ht="15" customHeight="1" thickBot="1" x14ac:dyDescent="0.25">
      <c r="B317" s="74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74"/>
      <c r="O317" s="83"/>
      <c r="P317" s="30"/>
      <c r="Q317" s="85"/>
      <c r="R317" s="27"/>
      <c r="S317" s="79"/>
      <c r="T317" s="19"/>
    </row>
    <row r="318" spans="2:20" s="59" customFormat="1" ht="15" customHeight="1" x14ac:dyDescent="0.2">
      <c r="B318" s="96" t="s">
        <v>217</v>
      </c>
      <c r="C318" s="55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156"/>
      <c r="S318" s="156"/>
      <c r="T318" s="157"/>
    </row>
    <row r="319" spans="2:20" s="59" customFormat="1" ht="15" customHeight="1" x14ac:dyDescent="0.2">
      <c r="B319" s="97" t="s">
        <v>219</v>
      </c>
      <c r="C319" s="55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154"/>
      <c r="S319" s="154"/>
      <c r="T319" s="155"/>
    </row>
    <row r="320" spans="2:20" ht="33.75" customHeight="1" x14ac:dyDescent="0.2">
      <c r="B320" s="97" t="s">
        <v>218</v>
      </c>
      <c r="C320" s="55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155"/>
      <c r="S320" s="155"/>
      <c r="T320" s="155"/>
    </row>
    <row r="321" spans="2:25" ht="15" customHeight="1" x14ac:dyDescent="0.2">
      <c r="B321" s="60" t="s">
        <v>48</v>
      </c>
      <c r="C321" s="61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3"/>
      <c r="Q321" s="63"/>
      <c r="R321" s="58"/>
      <c r="S321" s="58"/>
      <c r="T321" s="62"/>
    </row>
    <row r="322" spans="2:25" ht="15" customHeight="1" x14ac:dyDescent="0.2">
      <c r="B322" s="60" t="s">
        <v>49</v>
      </c>
      <c r="C322" s="61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3"/>
      <c r="Q322" s="63"/>
      <c r="R322" s="58"/>
      <c r="S322" s="58"/>
      <c r="T322" s="62"/>
    </row>
    <row r="323" spans="2:25" ht="15" customHeight="1" x14ac:dyDescent="0.2">
      <c r="B323" s="60" t="s">
        <v>50</v>
      </c>
      <c r="C323" s="61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3"/>
      <c r="Q323" s="63"/>
      <c r="R323" s="58"/>
      <c r="S323" s="58"/>
      <c r="T323" s="62"/>
    </row>
    <row r="324" spans="2:25" ht="15" hidden="1" customHeight="1" x14ac:dyDescent="0.2">
      <c r="B324" s="60"/>
      <c r="C324" s="61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3"/>
      <c r="Q324" s="63"/>
      <c r="R324" s="58"/>
      <c r="S324" s="58"/>
      <c r="T324" s="62"/>
    </row>
    <row r="325" spans="2:25" ht="27" customHeight="1" x14ac:dyDescent="0.2">
      <c r="B325" s="158" t="s">
        <v>51</v>
      </c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</row>
    <row r="326" spans="2:25" ht="15" hidden="1" customHeight="1" x14ac:dyDescent="0.2"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5"/>
      <c r="S326" s="65"/>
      <c r="T326" s="66"/>
    </row>
    <row r="327" spans="2:25" ht="15" hidden="1" customHeight="1" x14ac:dyDescent="0.2"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  <c r="S327" s="65"/>
      <c r="T327" s="66"/>
    </row>
    <row r="328" spans="2:25" ht="1.5" customHeight="1" x14ac:dyDescent="0.2"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5"/>
      <c r="S328" s="65"/>
      <c r="T328" s="66"/>
    </row>
    <row r="329" spans="2:25" ht="15" customHeight="1" x14ac:dyDescent="0.2">
      <c r="B329" s="56"/>
      <c r="C329" s="33"/>
      <c r="D329" s="55"/>
      <c r="E329" s="55"/>
      <c r="F329" s="55"/>
      <c r="G329" s="33"/>
      <c r="H329" s="33"/>
      <c r="I329" s="33"/>
      <c r="J329" s="33"/>
      <c r="K329" s="33"/>
      <c r="L329" s="55"/>
      <c r="M329" s="33"/>
      <c r="N329" s="55"/>
      <c r="O329" s="66"/>
      <c r="P329" s="66"/>
      <c r="Q329" s="66"/>
      <c r="R329" s="67"/>
      <c r="S329" s="67"/>
      <c r="T329" s="66"/>
    </row>
    <row r="330" spans="2:25" ht="15" customHeight="1" x14ac:dyDescent="0.2">
      <c r="B330" s="141"/>
      <c r="C330" s="33"/>
      <c r="D330" s="159"/>
      <c r="E330" s="159"/>
      <c r="F330" s="159"/>
      <c r="G330" s="159"/>
      <c r="H330" s="159"/>
      <c r="I330" s="33"/>
      <c r="J330" s="33"/>
      <c r="K330" s="33"/>
      <c r="L330" s="137" t="s">
        <v>52</v>
      </c>
      <c r="M330" s="33"/>
      <c r="N330" s="55" t="s">
        <v>53</v>
      </c>
      <c r="O330" s="66"/>
      <c r="P330" s="66"/>
      <c r="Q330" s="66"/>
      <c r="R330" s="67"/>
      <c r="S330" s="67"/>
      <c r="T330" s="66"/>
    </row>
    <row r="331" spans="2:25" ht="15" customHeight="1" x14ac:dyDescent="0.2">
      <c r="B331" s="141"/>
      <c r="C331" s="33"/>
      <c r="D331" s="159"/>
      <c r="E331" s="159"/>
      <c r="F331" s="159"/>
      <c r="G331" s="159"/>
      <c r="H331" s="159"/>
      <c r="I331" s="33"/>
      <c r="J331" s="33"/>
      <c r="K331" s="33"/>
      <c r="L331" s="137"/>
      <c r="M331" s="33"/>
      <c r="N331" s="55"/>
      <c r="O331" s="66"/>
      <c r="P331" s="66"/>
      <c r="Q331" s="66"/>
      <c r="R331" s="67"/>
      <c r="S331" s="67"/>
      <c r="T331" s="66"/>
    </row>
    <row r="332" spans="2:25" ht="15" hidden="1" customHeight="1" x14ac:dyDescent="0.2">
      <c r="B332" s="141"/>
      <c r="C332" s="33"/>
      <c r="D332" s="55"/>
      <c r="E332" s="55"/>
      <c r="F332" s="55"/>
      <c r="G332" s="33"/>
      <c r="H332" s="33"/>
      <c r="I332" s="33"/>
      <c r="J332" s="33"/>
      <c r="K332" s="33"/>
      <c r="L332" s="137"/>
      <c r="M332" s="33"/>
      <c r="N332" s="55"/>
      <c r="O332" s="66"/>
      <c r="P332" s="66"/>
      <c r="Q332" s="66"/>
      <c r="R332" s="67"/>
      <c r="S332" s="67"/>
      <c r="T332" s="66"/>
      <c r="U332" s="70"/>
      <c r="V332" s="70"/>
      <c r="W332" s="70"/>
      <c r="X332" s="70"/>
      <c r="Y332" s="70"/>
    </row>
    <row r="333" spans="2:25" ht="15" customHeight="1" x14ac:dyDescent="0.2">
      <c r="B333" s="142"/>
      <c r="C333" s="68"/>
      <c r="D333" s="33"/>
      <c r="E333" s="33"/>
      <c r="F333" s="33"/>
      <c r="G333" s="33"/>
      <c r="H333" s="33"/>
      <c r="I333" s="33"/>
      <c r="J333" s="33"/>
      <c r="K333" s="33"/>
      <c r="L333" s="44"/>
      <c r="M333" s="143" t="s">
        <v>518</v>
      </c>
      <c r="N333" s="143"/>
      <c r="O333" s="143"/>
      <c r="P333" s="143"/>
      <c r="Q333" s="66"/>
      <c r="R333" s="67"/>
      <c r="S333" s="67"/>
      <c r="T333" s="66"/>
      <c r="U333" s="70"/>
      <c r="V333" s="70"/>
      <c r="W333" s="70"/>
      <c r="X333" s="70"/>
      <c r="Y333" s="70"/>
    </row>
    <row r="334" spans="2:25" ht="27.75" customHeight="1" x14ac:dyDescent="0.2">
      <c r="B334" s="141"/>
      <c r="C334" s="55"/>
      <c r="D334" s="143"/>
      <c r="E334" s="143"/>
      <c r="F334" s="143"/>
      <c r="G334" s="143"/>
      <c r="H334" s="143"/>
      <c r="I334" s="33"/>
      <c r="J334" s="33"/>
      <c r="K334" s="33"/>
      <c r="L334" s="55" t="s">
        <v>54</v>
      </c>
      <c r="M334" s="160" t="s">
        <v>55</v>
      </c>
      <c r="N334" s="160"/>
      <c r="O334" s="160"/>
      <c r="P334" s="160"/>
      <c r="Q334" s="69"/>
      <c r="R334" s="67"/>
      <c r="S334" s="67"/>
      <c r="T334" s="66"/>
      <c r="U334" s="70"/>
      <c r="V334" s="70"/>
      <c r="W334" s="70"/>
      <c r="X334" s="70"/>
      <c r="Y334" s="70"/>
    </row>
    <row r="335" spans="2:25" ht="15" customHeight="1" x14ac:dyDescent="0.2">
      <c r="B335" s="141"/>
      <c r="C335" s="55"/>
      <c r="D335" s="143"/>
      <c r="E335" s="143"/>
      <c r="F335" s="143"/>
      <c r="G335" s="143"/>
      <c r="H335" s="143"/>
      <c r="I335" s="33"/>
      <c r="J335" s="33"/>
      <c r="K335" s="33"/>
      <c r="L335" s="55"/>
      <c r="M335" s="69"/>
      <c r="N335" s="69"/>
      <c r="O335" s="69"/>
      <c r="P335" s="69"/>
      <c r="Q335" s="69"/>
      <c r="R335" s="67"/>
      <c r="S335" s="67"/>
      <c r="T335" s="66"/>
      <c r="U335" s="70"/>
      <c r="V335" s="70"/>
      <c r="W335" s="70"/>
      <c r="X335" s="70"/>
      <c r="Y335" s="70"/>
    </row>
    <row r="336" spans="2:25" x14ac:dyDescent="0.2">
      <c r="B336" s="56"/>
      <c r="C336" s="55" t="s">
        <v>53</v>
      </c>
      <c r="D336" s="33"/>
      <c r="E336" s="33"/>
      <c r="F336" s="33"/>
      <c r="G336" s="33"/>
      <c r="H336" s="55"/>
      <c r="I336" s="55"/>
      <c r="J336" s="55"/>
      <c r="K336" s="33"/>
      <c r="L336" s="33"/>
      <c r="M336" s="33"/>
      <c r="N336" s="33"/>
      <c r="O336" s="33"/>
      <c r="P336" s="55"/>
      <c r="Q336" s="55"/>
      <c r="R336" s="58"/>
      <c r="S336" s="58"/>
      <c r="T336" s="33"/>
      <c r="U336" s="70"/>
      <c r="V336" s="70"/>
      <c r="W336" s="70"/>
      <c r="X336" s="70"/>
      <c r="Y336" s="70"/>
    </row>
    <row r="337" spans="2:25" ht="13.5" x14ac:dyDescent="0.2">
      <c r="B337" s="56" t="s">
        <v>56</v>
      </c>
      <c r="C337" s="55"/>
      <c r="D337" s="33"/>
      <c r="E337" s="33"/>
      <c r="F337" s="33"/>
      <c r="G337" s="33"/>
      <c r="H337" s="55"/>
      <c r="I337" s="55"/>
      <c r="J337" s="55"/>
      <c r="K337" s="33"/>
      <c r="L337" s="33"/>
      <c r="M337" s="33"/>
      <c r="N337" s="33"/>
      <c r="O337" s="33"/>
      <c r="P337" s="55"/>
      <c r="Q337" s="55"/>
      <c r="R337" s="155"/>
      <c r="S337" s="155"/>
      <c r="T337" s="155"/>
      <c r="U337" s="70"/>
      <c r="V337" s="70"/>
      <c r="W337" s="70"/>
      <c r="X337" s="70"/>
      <c r="Y337" s="70"/>
    </row>
    <row r="338" spans="2:25" ht="13.5" x14ac:dyDescent="0.2">
      <c r="B338" s="57"/>
      <c r="C338" s="55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154"/>
      <c r="S338" s="154"/>
      <c r="T338" s="155"/>
      <c r="U338" s="70"/>
      <c r="V338" s="70"/>
      <c r="W338" s="70"/>
      <c r="X338" s="70"/>
      <c r="Y338" s="70"/>
    </row>
    <row r="339" spans="2:25" x14ac:dyDescent="0.2">
      <c r="B339" s="57"/>
      <c r="C339" s="55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58"/>
      <c r="S339" s="58"/>
      <c r="T339" s="33"/>
      <c r="U339" s="70"/>
      <c r="V339" s="70"/>
      <c r="W339" s="70"/>
      <c r="X339" s="70"/>
      <c r="Y339" s="70"/>
    </row>
    <row r="340" spans="2:25" x14ac:dyDescent="0.2">
      <c r="B340" s="57"/>
      <c r="C340" s="55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58"/>
      <c r="S340" s="58"/>
      <c r="T340" s="33"/>
      <c r="U340" s="70"/>
      <c r="V340" s="70"/>
      <c r="W340" s="70"/>
      <c r="X340" s="70"/>
      <c r="Y340" s="70"/>
    </row>
    <row r="341" spans="2:25" x14ac:dyDescent="0.2">
      <c r="B341" s="57"/>
      <c r="C341" s="55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58"/>
      <c r="S341" s="58"/>
      <c r="T341" s="33"/>
      <c r="U341" s="70"/>
      <c r="V341" s="70"/>
      <c r="W341" s="70"/>
      <c r="X341" s="70"/>
      <c r="Y341" s="70"/>
    </row>
    <row r="342" spans="2:25" x14ac:dyDescent="0.2">
      <c r="B342" s="57"/>
      <c r="C342" s="55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58"/>
      <c r="S342" s="58"/>
      <c r="T342" s="33"/>
      <c r="U342" s="70"/>
      <c r="V342" s="70"/>
      <c r="W342" s="70"/>
      <c r="X342" s="70"/>
      <c r="Y342" s="70"/>
    </row>
    <row r="343" spans="2:25" x14ac:dyDescent="0.2">
      <c r="B343" s="57"/>
      <c r="C343" s="55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58"/>
      <c r="S343" s="58"/>
      <c r="T343" s="33"/>
      <c r="U343" s="70"/>
      <c r="V343" s="70"/>
      <c r="W343" s="70"/>
      <c r="X343" s="70"/>
      <c r="Y343" s="70"/>
    </row>
    <row r="344" spans="2:25" x14ac:dyDescent="0.2">
      <c r="B344" s="57"/>
      <c r="C344" s="55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58"/>
      <c r="S344" s="58"/>
      <c r="T344" s="33"/>
      <c r="U344" s="70"/>
      <c r="V344" s="70"/>
      <c r="W344" s="70"/>
      <c r="X344" s="70"/>
      <c r="Y344" s="70"/>
    </row>
    <row r="345" spans="2:25" x14ac:dyDescent="0.2">
      <c r="B345" s="57"/>
      <c r="C345" s="55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58"/>
      <c r="S345" s="58"/>
      <c r="T345" s="33"/>
    </row>
    <row r="346" spans="2:25" x14ac:dyDescent="0.2">
      <c r="B346" s="57"/>
      <c r="C346" s="55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58"/>
      <c r="S346" s="58"/>
      <c r="T346" s="33"/>
    </row>
    <row r="347" spans="2:25" x14ac:dyDescent="0.2">
      <c r="B347" s="57"/>
      <c r="C347" s="55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58"/>
      <c r="S347" s="58"/>
      <c r="T347" s="33"/>
    </row>
    <row r="348" spans="2:25" x14ac:dyDescent="0.2">
      <c r="B348" s="57"/>
      <c r="C348" s="55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58"/>
      <c r="S348" s="58"/>
      <c r="T348" s="33"/>
    </row>
    <row r="349" spans="2:25" x14ac:dyDescent="0.2">
      <c r="B349" s="57"/>
      <c r="C349" s="55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58"/>
      <c r="S349" s="58"/>
      <c r="T349" s="33"/>
    </row>
    <row r="350" spans="2:25" x14ac:dyDescent="0.2">
      <c r="B350" s="57"/>
      <c r="C350" s="55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58"/>
      <c r="S350" s="58"/>
      <c r="T350" s="33"/>
    </row>
    <row r="351" spans="2:25" x14ac:dyDescent="0.2">
      <c r="B351" s="57"/>
      <c r="C351" s="55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58"/>
      <c r="S351" s="58"/>
      <c r="T351" s="33"/>
    </row>
    <row r="352" spans="2:25" x14ac:dyDescent="0.2">
      <c r="B352" s="64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7"/>
      <c r="S352" s="67"/>
      <c r="T352" s="66"/>
    </row>
    <row r="353" spans="2:20" x14ac:dyDescent="0.2">
      <c r="B353" s="64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7"/>
      <c r="S353" s="67"/>
      <c r="T353" s="66"/>
    </row>
    <row r="354" spans="2:20" x14ac:dyDescent="0.2">
      <c r="B354" s="64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7"/>
      <c r="S354" s="67"/>
      <c r="T354" s="66"/>
    </row>
    <row r="355" spans="2:20" x14ac:dyDescent="0.2">
      <c r="B355" s="64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7"/>
      <c r="S355" s="67"/>
      <c r="T355" s="66"/>
    </row>
    <row r="356" spans="2:20" x14ac:dyDescent="0.2">
      <c r="B356" s="64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7"/>
      <c r="S356" s="67"/>
      <c r="T356" s="66"/>
    </row>
    <row r="357" spans="2:20" x14ac:dyDescent="0.2">
      <c r="B357" s="64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7"/>
      <c r="S357" s="67"/>
      <c r="T357" s="66"/>
    </row>
    <row r="358" spans="2:20" x14ac:dyDescent="0.2">
      <c r="B358" s="64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7"/>
      <c r="S358" s="67"/>
      <c r="T358" s="66"/>
    </row>
    <row r="359" spans="2:20" x14ac:dyDescent="0.2">
      <c r="B359" s="64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7"/>
      <c r="S359" s="67"/>
      <c r="T359" s="66"/>
    </row>
    <row r="360" spans="2:20" x14ac:dyDescent="0.2">
      <c r="B360" s="64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7"/>
      <c r="S360" s="67"/>
      <c r="T360" s="66"/>
    </row>
    <row r="361" spans="2:20" x14ac:dyDescent="0.2">
      <c r="B361" s="64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7"/>
      <c r="S361" s="67"/>
      <c r="T361" s="66"/>
    </row>
    <row r="362" spans="2:20" x14ac:dyDescent="0.2">
      <c r="B362" s="64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7"/>
      <c r="S362" s="67"/>
      <c r="T362" s="66"/>
    </row>
    <row r="363" spans="2:20" x14ac:dyDescent="0.2">
      <c r="B363" s="64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7"/>
      <c r="S363" s="67"/>
      <c r="T363" s="66"/>
    </row>
    <row r="364" spans="2:20" x14ac:dyDescent="0.2">
      <c r="B364" s="64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7"/>
      <c r="S364" s="67"/>
      <c r="T364" s="66"/>
    </row>
    <row r="365" spans="2:20" x14ac:dyDescent="0.2">
      <c r="B365" s="64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7"/>
      <c r="S365" s="67"/>
      <c r="T365" s="66"/>
    </row>
    <row r="366" spans="2:20" x14ac:dyDescent="0.2">
      <c r="B366" s="64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7"/>
      <c r="S366" s="67"/>
      <c r="T366" s="66"/>
    </row>
    <row r="367" spans="2:20" x14ac:dyDescent="0.2">
      <c r="B367" s="64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7"/>
      <c r="S367" s="67"/>
      <c r="T367" s="66"/>
    </row>
    <row r="368" spans="2:20" x14ac:dyDescent="0.2">
      <c r="B368" s="64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7"/>
      <c r="S368" s="67"/>
      <c r="T368" s="66"/>
    </row>
    <row r="369" spans="2:20" x14ac:dyDescent="0.2">
      <c r="B369" s="64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7"/>
      <c r="S369" s="67"/>
      <c r="T369" s="66"/>
    </row>
    <row r="370" spans="2:20" x14ac:dyDescent="0.2">
      <c r="B370" s="64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7"/>
      <c r="S370" s="67"/>
      <c r="T370" s="66"/>
    </row>
    <row r="371" spans="2:20" x14ac:dyDescent="0.2">
      <c r="B371" s="64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7"/>
      <c r="S371" s="67"/>
      <c r="T371" s="66"/>
    </row>
    <row r="372" spans="2:20" x14ac:dyDescent="0.2">
      <c r="B372" s="64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7"/>
      <c r="S372" s="67"/>
      <c r="T372" s="66"/>
    </row>
    <row r="373" spans="2:20" x14ac:dyDescent="0.2">
      <c r="B373" s="64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7"/>
      <c r="S373" s="67"/>
      <c r="T373" s="66"/>
    </row>
    <row r="374" spans="2:20" x14ac:dyDescent="0.2">
      <c r="B374" s="64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  <c r="S374" s="67"/>
      <c r="T374" s="66"/>
    </row>
    <row r="375" spans="2:20" x14ac:dyDescent="0.2">
      <c r="B375" s="64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7"/>
      <c r="S375" s="67"/>
      <c r="T375" s="66"/>
    </row>
    <row r="376" spans="2:20" x14ac:dyDescent="0.2">
      <c r="B376" s="64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7"/>
      <c r="S376" s="67"/>
      <c r="T376" s="66"/>
    </row>
    <row r="377" spans="2:20" x14ac:dyDescent="0.2">
      <c r="B377" s="64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7"/>
      <c r="S377" s="67"/>
      <c r="T377" s="66"/>
    </row>
    <row r="378" spans="2:20" x14ac:dyDescent="0.2">
      <c r="B378" s="64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7"/>
      <c r="S378" s="67"/>
      <c r="T378" s="66"/>
    </row>
    <row r="379" spans="2:20" x14ac:dyDescent="0.2">
      <c r="B379" s="64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7"/>
      <c r="S379" s="67"/>
      <c r="T379" s="66"/>
    </row>
    <row r="380" spans="2:20" x14ac:dyDescent="0.2">
      <c r="B380" s="64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7"/>
      <c r="S380" s="67"/>
      <c r="T380" s="66"/>
    </row>
    <row r="381" spans="2:20" x14ac:dyDescent="0.2">
      <c r="B381" s="64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7"/>
      <c r="S381" s="67"/>
      <c r="T381" s="66"/>
    </row>
    <row r="382" spans="2:20" x14ac:dyDescent="0.2">
      <c r="B382" s="64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7"/>
      <c r="S382" s="67"/>
      <c r="T382" s="66"/>
    </row>
    <row r="383" spans="2:20" x14ac:dyDescent="0.2">
      <c r="B383" s="64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7"/>
      <c r="S383" s="67"/>
      <c r="T383" s="66"/>
    </row>
    <row r="384" spans="2:20" x14ac:dyDescent="0.2">
      <c r="B384" s="64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7"/>
      <c r="S384" s="67"/>
      <c r="T384" s="66"/>
    </row>
    <row r="385" spans="2:20" x14ac:dyDescent="0.2">
      <c r="B385" s="64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7"/>
      <c r="S385" s="67"/>
      <c r="T385" s="66"/>
    </row>
    <row r="386" spans="2:20" x14ac:dyDescent="0.2">
      <c r="B386" s="64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7"/>
      <c r="S386" s="67"/>
      <c r="T386" s="66"/>
    </row>
    <row r="387" spans="2:20" x14ac:dyDescent="0.2">
      <c r="B387" s="64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7"/>
      <c r="S387" s="67"/>
      <c r="T387" s="66"/>
    </row>
    <row r="388" spans="2:20" x14ac:dyDescent="0.2">
      <c r="B388" s="64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7"/>
      <c r="S388" s="67"/>
      <c r="T388" s="66"/>
    </row>
    <row r="389" spans="2:20" x14ac:dyDescent="0.2">
      <c r="B389" s="64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7"/>
      <c r="S389" s="67"/>
      <c r="T389" s="66"/>
    </row>
    <row r="390" spans="2:20" x14ac:dyDescent="0.2">
      <c r="B390" s="64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7"/>
      <c r="S390" s="67"/>
      <c r="T390" s="66"/>
    </row>
    <row r="391" spans="2:20" x14ac:dyDescent="0.2">
      <c r="B391" s="64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7"/>
      <c r="S391" s="67"/>
      <c r="T391" s="66"/>
    </row>
    <row r="392" spans="2:20" x14ac:dyDescent="0.2">
      <c r="B392" s="64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7"/>
      <c r="S392" s="67"/>
      <c r="T392" s="66"/>
    </row>
    <row r="393" spans="2:20" x14ac:dyDescent="0.2">
      <c r="B393" s="64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7"/>
      <c r="S393" s="67"/>
      <c r="T393" s="66"/>
    </row>
    <row r="394" spans="2:20" x14ac:dyDescent="0.2">
      <c r="B394" s="64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7"/>
      <c r="S394" s="67"/>
      <c r="T394" s="66"/>
    </row>
    <row r="395" spans="2:20" x14ac:dyDescent="0.2">
      <c r="B395" s="64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7"/>
      <c r="S395" s="67"/>
      <c r="T395" s="66"/>
    </row>
    <row r="396" spans="2:20" x14ac:dyDescent="0.2">
      <c r="B396" s="64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7"/>
      <c r="S396" s="67"/>
      <c r="T396" s="66"/>
    </row>
    <row r="397" spans="2:20" x14ac:dyDescent="0.2">
      <c r="B397" s="64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7"/>
      <c r="S397" s="67"/>
      <c r="T397" s="66"/>
    </row>
    <row r="398" spans="2:20" x14ac:dyDescent="0.2">
      <c r="B398" s="64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7"/>
      <c r="S398" s="67"/>
      <c r="T398" s="66"/>
    </row>
    <row r="399" spans="2:20" x14ac:dyDescent="0.2">
      <c r="B399" s="64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7"/>
      <c r="S399" s="67"/>
      <c r="T399" s="66"/>
    </row>
    <row r="400" spans="2:20" x14ac:dyDescent="0.2">
      <c r="B400" s="64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7"/>
      <c r="S400" s="67"/>
      <c r="T400" s="66"/>
    </row>
    <row r="401" spans="2:20" x14ac:dyDescent="0.2">
      <c r="B401" s="64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7"/>
      <c r="S401" s="67"/>
      <c r="T401" s="66"/>
    </row>
    <row r="402" spans="2:20" x14ac:dyDescent="0.2">
      <c r="B402" s="64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7"/>
      <c r="S402" s="67"/>
      <c r="T402" s="66"/>
    </row>
    <row r="403" spans="2:20" x14ac:dyDescent="0.2">
      <c r="B403" s="64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7"/>
      <c r="S403" s="67"/>
      <c r="T403" s="66"/>
    </row>
    <row r="404" spans="2:20" x14ac:dyDescent="0.2">
      <c r="B404" s="64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7"/>
      <c r="S404" s="67"/>
      <c r="T404" s="66"/>
    </row>
    <row r="405" spans="2:20" x14ac:dyDescent="0.2">
      <c r="B405" s="64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7"/>
      <c r="S405" s="67"/>
      <c r="T405" s="66"/>
    </row>
    <row r="406" spans="2:20" x14ac:dyDescent="0.2">
      <c r="B406" s="64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7"/>
      <c r="S406" s="67"/>
      <c r="T406" s="66"/>
    </row>
    <row r="407" spans="2:20" x14ac:dyDescent="0.2">
      <c r="B407" s="64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7"/>
      <c r="S407" s="67"/>
      <c r="T407" s="66"/>
    </row>
    <row r="408" spans="2:20" x14ac:dyDescent="0.2">
      <c r="B408" s="64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7"/>
      <c r="S408" s="67"/>
      <c r="T408" s="66"/>
    </row>
    <row r="409" spans="2:20" x14ac:dyDescent="0.2">
      <c r="B409" s="64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7"/>
      <c r="S409" s="67"/>
      <c r="T409" s="66"/>
    </row>
    <row r="410" spans="2:20" x14ac:dyDescent="0.2">
      <c r="B410" s="64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7"/>
      <c r="S410" s="67"/>
      <c r="T410" s="66"/>
    </row>
    <row r="411" spans="2:20" x14ac:dyDescent="0.2">
      <c r="B411" s="64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7"/>
      <c r="S411" s="67"/>
      <c r="T411" s="66"/>
    </row>
    <row r="412" spans="2:20" x14ac:dyDescent="0.2">
      <c r="B412" s="64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7"/>
      <c r="S412" s="67"/>
      <c r="T412" s="66"/>
    </row>
    <row r="413" spans="2:20" x14ac:dyDescent="0.2">
      <c r="B413" s="64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7"/>
      <c r="S413" s="67"/>
      <c r="T413" s="66"/>
    </row>
    <row r="414" spans="2:20" x14ac:dyDescent="0.2">
      <c r="B414" s="64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7"/>
      <c r="S414" s="67"/>
      <c r="T414" s="66"/>
    </row>
    <row r="415" spans="2:20" x14ac:dyDescent="0.2">
      <c r="B415" s="64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7"/>
      <c r="S415" s="67"/>
      <c r="T415" s="66"/>
    </row>
    <row r="416" spans="2:20" x14ac:dyDescent="0.2">
      <c r="B416" s="64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7"/>
      <c r="S416" s="67"/>
      <c r="T416" s="66"/>
    </row>
    <row r="417" spans="2:20" x14ac:dyDescent="0.2">
      <c r="B417" s="64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  <c r="S417" s="67"/>
      <c r="T417" s="66"/>
    </row>
    <row r="418" spans="2:20" x14ac:dyDescent="0.2">
      <c r="B418" s="64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7"/>
      <c r="S418" s="67"/>
      <c r="T418" s="66"/>
    </row>
    <row r="419" spans="2:20" x14ac:dyDescent="0.2">
      <c r="B419" s="64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7"/>
      <c r="S419" s="67"/>
      <c r="T419" s="66"/>
    </row>
    <row r="420" spans="2:20" x14ac:dyDescent="0.2">
      <c r="B420" s="64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7"/>
      <c r="S420" s="67"/>
      <c r="T420" s="66"/>
    </row>
    <row r="421" spans="2:20" x14ac:dyDescent="0.2">
      <c r="B421" s="64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7"/>
      <c r="S421" s="67"/>
      <c r="T421" s="66"/>
    </row>
    <row r="422" spans="2:20" x14ac:dyDescent="0.2">
      <c r="B422" s="64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7"/>
      <c r="S422" s="67"/>
      <c r="T422" s="66"/>
    </row>
    <row r="423" spans="2:20" x14ac:dyDescent="0.2">
      <c r="B423" s="64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7"/>
      <c r="S423" s="67"/>
      <c r="T423" s="66"/>
    </row>
    <row r="424" spans="2:20" x14ac:dyDescent="0.2">
      <c r="B424" s="64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7"/>
      <c r="S424" s="67"/>
      <c r="T424" s="66"/>
    </row>
    <row r="425" spans="2:20" x14ac:dyDescent="0.2">
      <c r="B425" s="64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7"/>
      <c r="S425" s="67"/>
      <c r="T425" s="66"/>
    </row>
    <row r="426" spans="2:20" x14ac:dyDescent="0.2">
      <c r="B426" s="64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7"/>
      <c r="S426" s="67"/>
      <c r="T426" s="66"/>
    </row>
    <row r="427" spans="2:20" x14ac:dyDescent="0.2">
      <c r="B427" s="64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7"/>
      <c r="S427" s="67"/>
      <c r="T427" s="66"/>
    </row>
    <row r="428" spans="2:20" x14ac:dyDescent="0.2">
      <c r="B428" s="64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7"/>
      <c r="S428" s="67"/>
      <c r="T428" s="66"/>
    </row>
    <row r="429" spans="2:20" x14ac:dyDescent="0.2">
      <c r="B429" s="64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7"/>
      <c r="S429" s="67"/>
      <c r="T429" s="66"/>
    </row>
    <row r="430" spans="2:20" x14ac:dyDescent="0.2">
      <c r="B430" s="64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7"/>
      <c r="S430" s="67"/>
      <c r="T430" s="66"/>
    </row>
    <row r="431" spans="2:20" x14ac:dyDescent="0.2">
      <c r="B431" s="64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7"/>
      <c r="S431" s="67"/>
      <c r="T431" s="66"/>
    </row>
    <row r="432" spans="2:20" x14ac:dyDescent="0.2">
      <c r="B432" s="64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7"/>
      <c r="S432" s="67"/>
      <c r="T432" s="66"/>
    </row>
    <row r="433" spans="2:20" x14ac:dyDescent="0.2">
      <c r="B433" s="64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7"/>
      <c r="S433" s="67"/>
      <c r="T433" s="66"/>
    </row>
    <row r="434" spans="2:20" x14ac:dyDescent="0.2">
      <c r="B434" s="64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7"/>
      <c r="S434" s="67"/>
      <c r="T434" s="66"/>
    </row>
    <row r="435" spans="2:20" x14ac:dyDescent="0.2">
      <c r="B435" s="64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7"/>
      <c r="S435" s="67"/>
      <c r="T435" s="66"/>
    </row>
    <row r="436" spans="2:20" x14ac:dyDescent="0.2">
      <c r="B436" s="64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7"/>
      <c r="S436" s="67"/>
      <c r="T436" s="66"/>
    </row>
    <row r="437" spans="2:20" x14ac:dyDescent="0.2">
      <c r="B437" s="64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7"/>
      <c r="S437" s="67"/>
      <c r="T437" s="66"/>
    </row>
    <row r="438" spans="2:20" x14ac:dyDescent="0.2">
      <c r="B438" s="64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7"/>
      <c r="S438" s="67"/>
      <c r="T438" s="66"/>
    </row>
    <row r="439" spans="2:20" x14ac:dyDescent="0.2">
      <c r="B439" s="64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7"/>
      <c r="S439" s="67"/>
      <c r="T439" s="66"/>
    </row>
    <row r="440" spans="2:20" x14ac:dyDescent="0.2">
      <c r="B440" s="64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7"/>
      <c r="S440" s="67"/>
      <c r="T440" s="66"/>
    </row>
    <row r="441" spans="2:20" x14ac:dyDescent="0.2">
      <c r="B441" s="64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7"/>
      <c r="S441" s="67"/>
      <c r="T441" s="66"/>
    </row>
    <row r="442" spans="2:20" x14ac:dyDescent="0.2">
      <c r="B442" s="64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7"/>
      <c r="S442" s="67"/>
      <c r="T442" s="66"/>
    </row>
    <row r="443" spans="2:20" x14ac:dyDescent="0.2">
      <c r="B443" s="64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7"/>
      <c r="S443" s="67"/>
      <c r="T443" s="66"/>
    </row>
    <row r="444" spans="2:20" x14ac:dyDescent="0.2">
      <c r="B444" s="64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7"/>
      <c r="S444" s="67"/>
      <c r="T444" s="66"/>
    </row>
    <row r="445" spans="2:20" x14ac:dyDescent="0.2">
      <c r="B445" s="64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7"/>
      <c r="S445" s="67"/>
      <c r="T445" s="66"/>
    </row>
    <row r="446" spans="2:20" x14ac:dyDescent="0.2">
      <c r="B446" s="64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7"/>
      <c r="S446" s="67"/>
      <c r="T446" s="66"/>
    </row>
    <row r="447" spans="2:20" x14ac:dyDescent="0.2">
      <c r="B447" s="64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7"/>
      <c r="S447" s="67"/>
      <c r="T447" s="66"/>
    </row>
    <row r="448" spans="2:20" x14ac:dyDescent="0.2">
      <c r="B448" s="64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7"/>
      <c r="S448" s="67"/>
      <c r="T448" s="66"/>
    </row>
    <row r="449" spans="2:20" x14ac:dyDescent="0.2">
      <c r="B449" s="64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7"/>
      <c r="S449" s="67"/>
      <c r="T449" s="66"/>
    </row>
    <row r="450" spans="2:20" x14ac:dyDescent="0.2">
      <c r="B450" s="64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7"/>
      <c r="S450" s="67"/>
      <c r="T450" s="66"/>
    </row>
    <row r="451" spans="2:20" x14ac:dyDescent="0.2">
      <c r="B451" s="64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7"/>
      <c r="S451" s="67"/>
      <c r="T451" s="66"/>
    </row>
    <row r="452" spans="2:20" x14ac:dyDescent="0.2">
      <c r="B452" s="64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7"/>
      <c r="S452" s="67"/>
      <c r="T452" s="66"/>
    </row>
    <row r="453" spans="2:20" x14ac:dyDescent="0.2">
      <c r="B453" s="64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7"/>
      <c r="S453" s="67"/>
      <c r="T453" s="66"/>
    </row>
    <row r="454" spans="2:20" x14ac:dyDescent="0.2">
      <c r="B454" s="64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7"/>
      <c r="S454" s="67"/>
      <c r="T454" s="66"/>
    </row>
    <row r="455" spans="2:20" x14ac:dyDescent="0.2">
      <c r="B455" s="64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7"/>
      <c r="S455" s="67"/>
      <c r="T455" s="66"/>
    </row>
    <row r="456" spans="2:20" x14ac:dyDescent="0.2">
      <c r="B456" s="64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7"/>
      <c r="S456" s="67"/>
      <c r="T456" s="66"/>
    </row>
    <row r="457" spans="2:20" x14ac:dyDescent="0.2">
      <c r="B457" s="64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7"/>
      <c r="S457" s="67"/>
      <c r="T457" s="66"/>
    </row>
    <row r="458" spans="2:20" x14ac:dyDescent="0.2">
      <c r="B458" s="64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7"/>
      <c r="S458" s="67"/>
      <c r="T458" s="66"/>
    </row>
    <row r="459" spans="2:20" x14ac:dyDescent="0.2">
      <c r="B459" s="64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7"/>
      <c r="S459" s="67"/>
      <c r="T459" s="66"/>
    </row>
    <row r="460" spans="2:20" x14ac:dyDescent="0.2">
      <c r="B460" s="64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7"/>
      <c r="S460" s="67"/>
      <c r="T460" s="66"/>
    </row>
    <row r="461" spans="2:20" x14ac:dyDescent="0.2">
      <c r="B461" s="64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7"/>
      <c r="S461" s="67"/>
      <c r="T461" s="66"/>
    </row>
    <row r="462" spans="2:20" x14ac:dyDescent="0.2">
      <c r="B462" s="64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7"/>
      <c r="S462" s="67"/>
      <c r="T462" s="66"/>
    </row>
    <row r="463" spans="2:20" x14ac:dyDescent="0.2">
      <c r="B463" s="64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7"/>
      <c r="S463" s="67"/>
      <c r="T463" s="66"/>
    </row>
    <row r="464" spans="2:20" x14ac:dyDescent="0.2">
      <c r="B464" s="64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7"/>
      <c r="S464" s="67"/>
      <c r="T464" s="66"/>
    </row>
    <row r="465" spans="2:20" x14ac:dyDescent="0.2">
      <c r="B465" s="64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7"/>
      <c r="S465" s="67"/>
      <c r="T465" s="66"/>
    </row>
    <row r="466" spans="2:20" x14ac:dyDescent="0.2">
      <c r="B466" s="64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7"/>
      <c r="S466" s="67"/>
      <c r="T466" s="66"/>
    </row>
    <row r="467" spans="2:20" x14ac:dyDescent="0.2">
      <c r="B467" s="64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7"/>
      <c r="S467" s="67"/>
      <c r="T467" s="66"/>
    </row>
    <row r="468" spans="2:20" x14ac:dyDescent="0.2">
      <c r="B468" s="64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7"/>
      <c r="S468" s="67"/>
      <c r="T468" s="66"/>
    </row>
    <row r="469" spans="2:20" x14ac:dyDescent="0.2">
      <c r="B469" s="64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7"/>
      <c r="S469" s="67"/>
      <c r="T469" s="66"/>
    </row>
    <row r="470" spans="2:20" x14ac:dyDescent="0.2">
      <c r="B470" s="64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7"/>
      <c r="S470" s="67"/>
      <c r="T470" s="66"/>
    </row>
    <row r="471" spans="2:20" x14ac:dyDescent="0.2">
      <c r="B471" s="64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7"/>
      <c r="S471" s="67"/>
      <c r="T471" s="66"/>
    </row>
    <row r="472" spans="2:20" x14ac:dyDescent="0.2">
      <c r="B472" s="64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7"/>
      <c r="S472" s="67"/>
      <c r="T472" s="66"/>
    </row>
    <row r="473" spans="2:20" x14ac:dyDescent="0.2">
      <c r="B473" s="64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7"/>
      <c r="S473" s="67"/>
      <c r="T473" s="66"/>
    </row>
    <row r="474" spans="2:20" x14ac:dyDescent="0.2">
      <c r="B474" s="64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7"/>
      <c r="S474" s="67"/>
      <c r="T474" s="66"/>
    </row>
    <row r="475" spans="2:20" x14ac:dyDescent="0.2">
      <c r="B475" s="64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7"/>
      <c r="S475" s="67"/>
      <c r="T475" s="66"/>
    </row>
    <row r="476" spans="2:20" x14ac:dyDescent="0.2">
      <c r="B476" s="64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7"/>
      <c r="S476" s="67"/>
      <c r="T476" s="66"/>
    </row>
    <row r="477" spans="2:20" x14ac:dyDescent="0.2">
      <c r="B477" s="64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7"/>
      <c r="S477" s="67"/>
      <c r="T477" s="66"/>
    </row>
    <row r="478" spans="2:20" x14ac:dyDescent="0.2">
      <c r="B478" s="64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7"/>
      <c r="S478" s="67"/>
      <c r="T478" s="66"/>
    </row>
    <row r="479" spans="2:20" x14ac:dyDescent="0.2">
      <c r="B479" s="64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7"/>
      <c r="S479" s="67"/>
      <c r="T479" s="66"/>
    </row>
    <row r="480" spans="2:20" x14ac:dyDescent="0.2">
      <c r="B480" s="64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7"/>
      <c r="S480" s="67"/>
      <c r="T480" s="66"/>
    </row>
    <row r="481" spans="2:20" x14ac:dyDescent="0.2">
      <c r="B481" s="64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7"/>
      <c r="S481" s="67"/>
      <c r="T481" s="66"/>
    </row>
    <row r="482" spans="2:20" x14ac:dyDescent="0.2">
      <c r="B482" s="64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7"/>
      <c r="S482" s="67"/>
      <c r="T482" s="66"/>
    </row>
    <row r="483" spans="2:20" x14ac:dyDescent="0.2">
      <c r="B483" s="64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7"/>
      <c r="S483" s="67"/>
      <c r="T483" s="66"/>
    </row>
    <row r="484" spans="2:20" x14ac:dyDescent="0.2">
      <c r="B484" s="64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7"/>
      <c r="S484" s="67"/>
      <c r="T484" s="66"/>
    </row>
    <row r="485" spans="2:20" x14ac:dyDescent="0.2">
      <c r="B485" s="64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7"/>
      <c r="S485" s="67"/>
      <c r="T485" s="66"/>
    </row>
    <row r="486" spans="2:20" x14ac:dyDescent="0.2">
      <c r="B486" s="64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7"/>
      <c r="S486" s="67"/>
      <c r="T486" s="66"/>
    </row>
    <row r="487" spans="2:20" x14ac:dyDescent="0.2">
      <c r="B487" s="64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7"/>
      <c r="S487" s="67"/>
      <c r="T487" s="66"/>
    </row>
    <row r="488" spans="2:20" x14ac:dyDescent="0.2">
      <c r="B488" s="64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7"/>
      <c r="S488" s="67"/>
      <c r="T488" s="66"/>
    </row>
    <row r="489" spans="2:20" x14ac:dyDescent="0.2">
      <c r="B489" s="64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7"/>
      <c r="S489" s="67"/>
      <c r="T489" s="66"/>
    </row>
    <row r="490" spans="2:20" x14ac:dyDescent="0.2">
      <c r="B490" s="64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7"/>
      <c r="S490" s="67"/>
      <c r="T490" s="66"/>
    </row>
    <row r="491" spans="2:20" x14ac:dyDescent="0.2">
      <c r="B491" s="64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7"/>
      <c r="S491" s="67"/>
      <c r="T491" s="66"/>
    </row>
    <row r="492" spans="2:20" x14ac:dyDescent="0.2">
      <c r="B492" s="64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7"/>
      <c r="S492" s="67"/>
      <c r="T492" s="66"/>
    </row>
    <row r="493" spans="2:20" x14ac:dyDescent="0.2">
      <c r="B493" s="64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7"/>
      <c r="S493" s="67"/>
      <c r="T493" s="66"/>
    </row>
    <row r="494" spans="2:20" x14ac:dyDescent="0.2">
      <c r="B494" s="64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7"/>
      <c r="S494" s="67"/>
      <c r="T494" s="66"/>
    </row>
    <row r="495" spans="2:20" x14ac:dyDescent="0.2">
      <c r="B495" s="64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7"/>
      <c r="S495" s="67"/>
      <c r="T495" s="66"/>
    </row>
    <row r="496" spans="2:20" x14ac:dyDescent="0.2">
      <c r="B496" s="64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7"/>
      <c r="S496" s="67"/>
      <c r="T496" s="66"/>
    </row>
  </sheetData>
  <sheetProtection insertRows="0"/>
  <protectedRanges>
    <protectedRange sqref="O89:O90 D8:N21 D83:N98 D200:N218 D100:N186 D227:N238" name="Range1" securityDescriptor="O:WDG:WDD:(A;;CC;;;LG)"/>
  </protectedRanges>
  <mergeCells count="24">
    <mergeCell ref="T6:T7"/>
    <mergeCell ref="B1:S1"/>
    <mergeCell ref="B2:S2"/>
    <mergeCell ref="R338:T338"/>
    <mergeCell ref="R318:T318"/>
    <mergeCell ref="R319:T319"/>
    <mergeCell ref="R320:T320"/>
    <mergeCell ref="B325:T325"/>
    <mergeCell ref="D330:H330"/>
    <mergeCell ref="D331:H331"/>
    <mergeCell ref="D334:H334"/>
    <mergeCell ref="M334:P334"/>
    <mergeCell ref="D335:H335"/>
    <mergeCell ref="R337:T337"/>
    <mergeCell ref="B3:S3"/>
    <mergeCell ref="B299:E299"/>
    <mergeCell ref="M333:P333"/>
    <mergeCell ref="B4:S4"/>
    <mergeCell ref="S6:S7"/>
    <mergeCell ref="B6:B7"/>
    <mergeCell ref="C6:C7"/>
    <mergeCell ref="D6:P6"/>
    <mergeCell ref="Q6:Q7"/>
    <mergeCell ref="R6:R7"/>
  </mergeCells>
  <pageMargins left="0.44" right="0.1" top="0.45" bottom="0.59343434343434343" header="0.31" footer="0.25"/>
  <pageSetup paperSize="5" scale="8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 Lallo</vt:lpstr>
      <vt:lpstr>'APP Lallo'!Print_Area</vt:lpstr>
      <vt:lpstr>'APP Lallo'!Print_Titles</vt:lpstr>
    </vt:vector>
  </TitlesOfParts>
  <Company>Procurement Service - DBM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Alvidale Ladlad</dc:creator>
  <cp:lastModifiedBy>user</cp:lastModifiedBy>
  <cp:lastPrinted>2014-11-25T01:55:29Z</cp:lastPrinted>
  <dcterms:created xsi:type="dcterms:W3CDTF">2013-09-10T01:36:35Z</dcterms:created>
  <dcterms:modified xsi:type="dcterms:W3CDTF">2015-08-24T21:35:09Z</dcterms:modified>
</cp:coreProperties>
</file>